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C:\Users\Herri\Desktop\Formulare 2024\"/>
    </mc:Choice>
  </mc:AlternateContent>
  <bookViews>
    <workbookView xWindow="0" yWindow="0" windowWidth="28800" windowHeight="12300" activeTab="1"/>
  </bookViews>
  <sheets>
    <sheet name="Genehmigung" sheetId="3" r:id="rId1"/>
    <sheet name="Abrechnung" sheetId="1" r:id="rId2"/>
  </sheets>
  <definedNames>
    <definedName name="_xlnm.Print_Area" localSheetId="1">Abrechnung!$A$1:$R$109</definedName>
    <definedName name="_xlnm.Print_Area" localSheetId="0">Genehmigung!$A$1:$O$49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1" l="1"/>
  <c r="D50" i="1" l="1"/>
  <c r="A100" i="1" l="1"/>
  <c r="I13" i="1" l="1"/>
  <c r="I14" i="1"/>
  <c r="I15" i="1"/>
  <c r="I16" i="1"/>
  <c r="I17" i="1"/>
  <c r="I18" i="1"/>
  <c r="I19" i="1"/>
  <c r="I20" i="1"/>
  <c r="I21" i="1"/>
  <c r="I22" i="1"/>
  <c r="I23" i="1"/>
  <c r="I24" i="1"/>
  <c r="I25" i="1"/>
  <c r="J86" i="1" l="1"/>
  <c r="J82" i="1"/>
  <c r="J76" i="1"/>
  <c r="J71" i="1"/>
  <c r="J57" i="1"/>
  <c r="J64" i="1"/>
  <c r="J65" i="1"/>
  <c r="J66" i="1"/>
  <c r="J77" i="1" l="1"/>
  <c r="J67" i="1"/>
  <c r="J87" i="1"/>
  <c r="G89" i="1"/>
  <c r="A12" i="1" l="1"/>
  <c r="A29" i="1" s="1"/>
  <c r="D12" i="1" l="1"/>
  <c r="H12" i="1" s="1"/>
  <c r="O56" i="1"/>
  <c r="C5" i="1" l="1"/>
  <c r="B29" i="1" s="1"/>
  <c r="C29" i="1" s="1"/>
  <c r="B41" i="1" l="1"/>
  <c r="B38" i="1"/>
  <c r="A13" i="1"/>
  <c r="A30" i="1" s="1"/>
  <c r="A14" i="1"/>
  <c r="D21" i="1"/>
  <c r="H21" i="1" s="1"/>
  <c r="J21" i="1" s="1"/>
  <c r="D15" i="1"/>
  <c r="H15" i="1" s="1"/>
  <c r="J15" i="1" s="1"/>
  <c r="D20" i="1"/>
  <c r="H20" i="1" s="1"/>
  <c r="J20" i="1" s="1"/>
  <c r="D14" i="1"/>
  <c r="H14" i="1" s="1"/>
  <c r="J14" i="1" s="1"/>
  <c r="D25" i="1"/>
  <c r="H25" i="1" s="1"/>
  <c r="J25" i="1" s="1"/>
  <c r="D19" i="1"/>
  <c r="H19" i="1" s="1"/>
  <c r="J19" i="1" s="1"/>
  <c r="D13" i="1"/>
  <c r="H13" i="1" s="1"/>
  <c r="J13" i="1" s="1"/>
  <c r="D24" i="1"/>
  <c r="H24" i="1" s="1"/>
  <c r="J24" i="1" s="1"/>
  <c r="D18" i="1"/>
  <c r="H18" i="1" s="1"/>
  <c r="J18" i="1" s="1"/>
  <c r="D23" i="1"/>
  <c r="H23" i="1" s="1"/>
  <c r="J23" i="1" s="1"/>
  <c r="D17" i="1"/>
  <c r="H17" i="1" s="1"/>
  <c r="J17" i="1" s="1"/>
  <c r="D22" i="1"/>
  <c r="H22" i="1" s="1"/>
  <c r="J22" i="1" s="1"/>
  <c r="D16" i="1"/>
  <c r="H16" i="1" s="1"/>
  <c r="J16" i="1" s="1"/>
  <c r="A22" i="1"/>
  <c r="A24" i="1"/>
  <c r="A25" i="1"/>
  <c r="A17" i="1"/>
  <c r="A18" i="1"/>
  <c r="A35" i="1" s="1"/>
  <c r="A23" i="1"/>
  <c r="A19" i="1"/>
  <c r="A20" i="1"/>
  <c r="A37" i="1" s="1"/>
  <c r="A15" i="1"/>
  <c r="A21" i="1"/>
  <c r="A16" i="1"/>
  <c r="B39" i="1" l="1"/>
  <c r="B32" i="1"/>
  <c r="B33" i="1"/>
  <c r="B37" i="1"/>
  <c r="B36" i="1"/>
  <c r="B31" i="1"/>
  <c r="B30" i="1"/>
  <c r="B34" i="1"/>
  <c r="B40" i="1"/>
  <c r="B42" i="1"/>
  <c r="B35" i="1"/>
  <c r="D46" i="1"/>
  <c r="D47" i="1" s="1"/>
  <c r="D29" i="1"/>
  <c r="E35" i="1" l="1"/>
  <c r="E34" i="1"/>
  <c r="E38" i="1"/>
  <c r="E42" i="1" l="1"/>
  <c r="E36" i="1"/>
  <c r="E39" i="1"/>
  <c r="E33" i="1"/>
  <c r="E32" i="1"/>
  <c r="E41" i="1"/>
  <c r="E40" i="1" l="1"/>
  <c r="E37" i="1"/>
  <c r="A45" i="3"/>
  <c r="M22" i="1" l="1"/>
  <c r="A32" i="1" l="1"/>
  <c r="C30" i="1"/>
  <c r="D30" i="1" s="1"/>
  <c r="C36" i="1"/>
  <c r="D36" i="1" s="1"/>
  <c r="F36" i="1" s="1"/>
  <c r="C42" i="1"/>
  <c r="D42" i="1" s="1"/>
  <c r="F42" i="1" s="1"/>
  <c r="A31" i="1"/>
  <c r="C31" i="1"/>
  <c r="C37" i="1"/>
  <c r="D37" i="1" s="1"/>
  <c r="F37" i="1" s="1"/>
  <c r="A42" i="1"/>
  <c r="A36" i="1"/>
  <c r="C32" i="1"/>
  <c r="D32" i="1" s="1"/>
  <c r="F32" i="1" s="1"/>
  <c r="C38" i="1"/>
  <c r="D38" i="1" s="1"/>
  <c r="A41" i="1"/>
  <c r="C33" i="1"/>
  <c r="D33" i="1" s="1"/>
  <c r="F33" i="1" s="1"/>
  <c r="C39" i="1"/>
  <c r="D39" i="1" s="1"/>
  <c r="F39" i="1" s="1"/>
  <c r="A40" i="1"/>
  <c r="A34" i="1"/>
  <c r="C34" i="1"/>
  <c r="D34" i="1" s="1"/>
  <c r="F34" i="1" s="1"/>
  <c r="C40" i="1"/>
  <c r="D40" i="1" s="1"/>
  <c r="F40" i="1" s="1"/>
  <c r="A39" i="1"/>
  <c r="A33" i="1"/>
  <c r="C35" i="1"/>
  <c r="D35" i="1" s="1"/>
  <c r="F35" i="1" s="1"/>
  <c r="C41" i="1"/>
  <c r="D41" i="1" s="1"/>
  <c r="F41" i="1" s="1"/>
  <c r="A38" i="1"/>
  <c r="M24" i="1"/>
  <c r="J12" i="1"/>
  <c r="E29" i="1" l="1"/>
  <c r="F29" i="1" s="1"/>
  <c r="D31" i="1"/>
  <c r="M26" i="1"/>
  <c r="M28" i="1"/>
  <c r="M23" i="1"/>
  <c r="M25" i="1"/>
  <c r="M29" i="1"/>
  <c r="N22" i="1" l="1"/>
  <c r="F38" i="1" l="1"/>
  <c r="J26" i="1" l="1"/>
  <c r="J89" i="1" s="1"/>
  <c r="J91" i="1" s="1"/>
  <c r="E31" i="1"/>
  <c r="F31" i="1" s="1"/>
  <c r="E30" i="1"/>
  <c r="F30" i="1" s="1"/>
  <c r="D49" i="1" l="1"/>
  <c r="D45" i="1"/>
  <c r="D48" i="1"/>
  <c r="F43" i="1"/>
</calcChain>
</file>

<file path=xl/comments1.xml><?xml version="1.0" encoding="utf-8"?>
<comments xmlns="http://schemas.openxmlformats.org/spreadsheetml/2006/main">
  <authors>
    <author>Gastaldo Jonas</author>
    <author>Herr Isabel</author>
  </authors>
  <commentList>
    <comment ref="K3" authorId="0" shapeId="0">
      <text>
        <r>
          <rPr>
            <sz val="9"/>
            <color indexed="81"/>
            <rFont val="Arial"/>
            <family val="2"/>
          </rPr>
          <t>Ort der auswärtigen Tätigkeit</t>
        </r>
      </text>
    </comment>
    <comment ref="K6" authorId="1" shapeId="0">
      <text>
        <r>
          <rPr>
            <sz val="9"/>
            <color indexed="81"/>
            <rFont val="Arial"/>
            <family val="2"/>
          </rPr>
          <t>Stammdienststelle/erste Tätigkeitsstätte</t>
        </r>
      </text>
    </comment>
  </commentList>
</comments>
</file>

<file path=xl/comments2.xml><?xml version="1.0" encoding="utf-8"?>
<comments xmlns="http://schemas.openxmlformats.org/spreadsheetml/2006/main">
  <authors>
    <author>Herr Isabel</author>
    <author>Müller Johannes</author>
    <author>HerrI</author>
    <author>Gastaldo Jonas</author>
  </authors>
  <commentList>
    <comment ref="J5" authorId="0" shapeId="0">
      <text>
        <r>
          <rPr>
            <sz val="9"/>
            <color indexed="81"/>
            <rFont val="Arial"/>
            <family val="2"/>
          </rPr>
          <t>Wird von der zuständigen Sachbearbeitung ausgefüllt.</t>
        </r>
      </text>
    </comment>
    <comment ref="J8" authorId="0" shapeId="0">
      <text>
        <r>
          <rPr>
            <sz val="9"/>
            <color indexed="81"/>
            <rFont val="Arial"/>
            <family val="2"/>
          </rPr>
          <t>Wird von der zuständigen Sachbearbeitung ausgefüllt.</t>
        </r>
        <r>
          <rPr>
            <sz val="9"/>
            <color indexed="81"/>
            <rFont val="Segoe UI"/>
            <family val="2"/>
          </rPr>
          <t xml:space="preserve">
</t>
        </r>
      </text>
    </comment>
    <comment ref="C12" authorId="1" shapeId="0">
      <text>
        <r>
          <rPr>
            <sz val="9"/>
            <color indexed="81"/>
            <rFont val="Arial"/>
            <family val="2"/>
          </rPr>
          <t>Bei mehrtägigen Dienstreisen ist das Ende am ersten Tag mit 24:00 zu erfassen.</t>
        </r>
      </text>
    </comment>
    <comment ref="E12" authorId="2" shapeId="0">
      <text>
        <r>
          <rPr>
            <sz val="9"/>
            <color indexed="81"/>
            <rFont val="Arial"/>
            <family val="2"/>
          </rPr>
          <t>Wenn unentgeltliche Mahlzeiten überlassen wurden, bitte 1 eintragen ansonsten eine 0.</t>
        </r>
      </text>
    </comment>
    <comment ref="B13" authorId="1" shapeId="0">
      <text>
        <r>
          <rPr>
            <sz val="9"/>
            <color indexed="81"/>
            <rFont val="Arial"/>
            <family val="2"/>
          </rPr>
          <t>Bei mehrtägigen Dienstreisen ist für den letzten Dienstreisetag der Beginn mit 00:00 zu erfassen und das Ende mit der tatsächlichen Ankunftszeit.</t>
        </r>
      </text>
    </comment>
    <comment ref="G89" authorId="3" shapeId="0">
      <text>
        <r>
          <rPr>
            <sz val="9"/>
            <color indexed="81"/>
            <rFont val="Arial"/>
            <family val="2"/>
          </rPr>
          <t>Muss über die Registerkarte "Genehmigung" eingegeben werden.</t>
        </r>
      </text>
    </comment>
  </commentList>
</comments>
</file>

<file path=xl/sharedStrings.xml><?xml version="1.0" encoding="utf-8"?>
<sst xmlns="http://schemas.openxmlformats.org/spreadsheetml/2006/main" count="163" uniqueCount="140">
  <si>
    <t>von:</t>
  </si>
  <si>
    <t>Tag</t>
  </si>
  <si>
    <t>Stunden</t>
  </si>
  <si>
    <t>unentgeltlich überlassene Mahlzeiten</t>
  </si>
  <si>
    <t>Frühstück</t>
  </si>
  <si>
    <t>Mittagessen</t>
  </si>
  <si>
    <t>Abendessen</t>
  </si>
  <si>
    <t>Abzüge</t>
  </si>
  <si>
    <t>verbleiben</t>
  </si>
  <si>
    <t>Tage:</t>
  </si>
  <si>
    <t>Sachbezugswerte</t>
  </si>
  <si>
    <t>Annahmen:</t>
  </si>
  <si>
    <t>Mind. AZ für Verpflegungspauschale</t>
  </si>
  <si>
    <t>des Tagegeldes</t>
  </si>
  <si>
    <t>Beträge Tagegeld</t>
  </si>
  <si>
    <t>Minuten</t>
  </si>
  <si>
    <t>ganzer Tag:</t>
  </si>
  <si>
    <t>Prozentual LRKG</t>
  </si>
  <si>
    <t>zu versteuernder Betrag</t>
  </si>
  <si>
    <t>Auswahlkatalog</t>
  </si>
  <si>
    <t>ja</t>
  </si>
  <si>
    <t>nein</t>
  </si>
  <si>
    <t>Faktor StR</t>
  </si>
  <si>
    <t>Freibeträge</t>
  </si>
  <si>
    <t>Tagegeld</t>
  </si>
  <si>
    <t>Steuerrechtliche Beurteilung</t>
  </si>
  <si>
    <t>Daten zur Dienstreise</t>
  </si>
  <si>
    <t>Anspruch</t>
  </si>
  <si>
    <t>Datum</t>
  </si>
  <si>
    <t>Saldo</t>
  </si>
  <si>
    <t>Überprüfung auf Vollständigkeit</t>
  </si>
  <si>
    <t>Verkehrsmittel:</t>
  </si>
  <si>
    <t>Antrag auf Genehmigung einer Dienstreise</t>
  </si>
  <si>
    <t>(Bitte eine Kopie der Genehmigung beifügen)</t>
  </si>
  <si>
    <t>Zweck der Dienstreise:</t>
  </si>
  <si>
    <t>Dienstwagen</t>
  </si>
  <si>
    <t>oder als förderl. Maßnahme mit Teilkostenübernahme</t>
  </si>
  <si>
    <t>oder als förderl. Maßnahme mit voller Kostenübernahme</t>
  </si>
  <si>
    <t>Grund:</t>
  </si>
  <si>
    <t>Der auswärtige Geschäftsort von der Wohnung aufgrund günstiger Verkehrsverbindungen in erheblich kürzerer Zeit erreicht wird.</t>
  </si>
  <si>
    <t>dienstlich angeordnet</t>
  </si>
  <si>
    <t>Fort- u. Weiterbildung:</t>
  </si>
  <si>
    <t>Nacht/Nächte</t>
  </si>
  <si>
    <t>Euro</t>
  </si>
  <si>
    <t>Datum:</t>
  </si>
  <si>
    <t>Fahrkarte Bahn:</t>
  </si>
  <si>
    <t>%</t>
  </si>
  <si>
    <t>im Umfang von:</t>
  </si>
  <si>
    <t>Dauer der Dienstreise:</t>
  </si>
  <si>
    <t>km     x</t>
  </si>
  <si>
    <t>bis:</t>
  </si>
  <si>
    <t>Dienstreise</t>
  </si>
  <si>
    <t>Steuerbetrag Tagegeld/ Sachbezug</t>
  </si>
  <si>
    <t>Straßenbahn, Bus, Taxi, Flugzeug:</t>
  </si>
  <si>
    <t>Teilkostenübernahme bei Fortbildungen:</t>
  </si>
  <si>
    <t>Gesamtbetrag:</t>
  </si>
  <si>
    <t>Unterschrift Antragssteller/in:</t>
  </si>
  <si>
    <t>steuerfreier Betrag Tagegeld</t>
  </si>
  <si>
    <t>WENN(D8&gt;=$M$30;0;WENN(D8=$M$30;0;WENN(D8&lt;$M$30;F18)))</t>
  </si>
  <si>
    <t>WENN(D9&gt;=$M$30;0;WENN(D9=$M$30;0;WENN(D9&lt;$M$30;F19)))</t>
  </si>
  <si>
    <t>WENN(D10&gt;=$M$30;0;WENN(D10=$M$30;0;WENN(D10&lt;$M$30;F20)))</t>
  </si>
  <si>
    <t>WENN(D11&gt;=$M$30;0;WENN(D11=$M$30;0;WENN(D11&lt;$M$30;F21)))</t>
  </si>
  <si>
    <t>WENN(D12&gt;=$M$30;0;WENN(D12=$M$30;0;WENN(D12&lt;$M$30;F22)))</t>
  </si>
  <si>
    <t>WENN(D13&gt;=$M$30;0;WENN(D13=$M$30;0;WENN(D13&lt;$M$30;F23)))</t>
  </si>
  <si>
    <t>WENN(D14&gt;=$M$30;0;WENN(D14=$M$30;0;WENN(D14&lt;$M$30;F24)))</t>
  </si>
  <si>
    <t>Verpflegungsaufwendungen pauschal</t>
  </si>
  <si>
    <t>Pauschalversteuerung ohne Tagegeld</t>
  </si>
  <si>
    <t>individuell zu versteuernder Betrag</t>
  </si>
  <si>
    <t>pauschal zu versteuernder Betrag</t>
  </si>
  <si>
    <t>liegt vor</t>
  </si>
  <si>
    <t>liegt nicht vor</t>
  </si>
  <si>
    <t>Beginn</t>
  </si>
  <si>
    <t>Ende</t>
  </si>
  <si>
    <t>Zum Beginn und Ende der Dienstreise vom und an den Wohnort aus folgendem Grund:</t>
  </si>
  <si>
    <t>Ein sonstiger triftiger Grund für den Beginn oder die Beendigung der Dienstreise an der Wohnung vorliegt.</t>
  </si>
  <si>
    <t>Allgemeine Dienstreisegenehmigung:</t>
  </si>
  <si>
    <t>Name, Vorname:</t>
  </si>
  <si>
    <t>im Rahmen der Tätigkeit als:</t>
  </si>
  <si>
    <t>Abzüge für u. ü. Mahlzeiten</t>
  </si>
  <si>
    <t>Bahn mit BahnCard</t>
  </si>
  <si>
    <t>Bahn ohne BahnCard</t>
  </si>
  <si>
    <t xml:space="preserve">Datum: </t>
  </si>
  <si>
    <t>(Handschriftliche Unterschrift erforderlich!)</t>
  </si>
  <si>
    <t>öffentliche Verkehrsmittel</t>
  </si>
  <si>
    <t>Reisekostenstelle/personalverwaltende Dienststelle</t>
  </si>
  <si>
    <t>ggf. Mitzeichnung/Unterschrift der/des Dienstvorgesetzten:</t>
  </si>
  <si>
    <t>Datum, Kurzzeichen:</t>
  </si>
  <si>
    <t>Sachbearbeiter/in:</t>
  </si>
  <si>
    <t>Dienstreiseabrechnung sachlich und rechnerisch geprüft.</t>
  </si>
  <si>
    <t>Dienststätte, Dienstort:</t>
  </si>
  <si>
    <t>Dienstvorgesetzte/r:</t>
  </si>
  <si>
    <t>Die Wohnung näher zum auswärtigen Geschäftsort gelegen ist als die Dienststätte.</t>
  </si>
  <si>
    <t>Unterschrift der/des Genehmigenden/Dienstvorgesetzten:</t>
  </si>
  <si>
    <t>Kostenstelle, AK:</t>
  </si>
  <si>
    <t>Dienstreiseabrechnung auf Dublette geprüft.</t>
  </si>
  <si>
    <t>Dienstreisegenehmigung auf Plausibilität geprüft.</t>
  </si>
  <si>
    <t>Fahrrad, E-Bike oder Pedelec</t>
  </si>
  <si>
    <t>Fahrgemeinschaft</t>
  </si>
  <si>
    <t>Ich beantrage die Genehmigung wie folgt:</t>
  </si>
  <si>
    <t>Dienstreise und etwaige Benutzung eines privaten Kraftfahrzeugs nach Überprüfung sowie der etwaige Beginn und das etwaige Ende der Dienstreise an der Wohnung genehmigt.</t>
  </si>
  <si>
    <t>Benutzung eines privaten Kraftfahrzeugs, da die Dienstfahrt im erheblichen dienstlichen Interesse steht und der Dienstwagen belegt ist.</t>
  </si>
  <si>
    <t>privates Kraftfahrzeug</t>
  </si>
  <si>
    <t>Benutzung eines privaten Kraftfahrzeugs, ohne dass ein erhebliches dienstliches Interesse daran besteht.</t>
  </si>
  <si>
    <t>Buchstabe "M" (LSt.-Bescheinigung)</t>
  </si>
  <si>
    <t>Fahrt- und Flugkostenerstattung (§ 4 LRKG, § 2 der kirchl. Reisekostenordnung, Anlage 3b zur AVO)</t>
  </si>
  <si>
    <t>Wegstreckenentschädigung (§ 5 LRKG)</t>
  </si>
  <si>
    <t>Zurückgelegte Wegstrecke bei Benutzung eines privaten Kraftfahrzeugs</t>
  </si>
  <si>
    <t>Erstattung sonstiger Kosten (§ 10 LRKG)</t>
  </si>
  <si>
    <t>von mehr als 8 Stunden Dauer</t>
  </si>
  <si>
    <t>Auslagen bei Dienstgängen (§ 6 LRKG)</t>
  </si>
  <si>
    <t>Übernachtungsgeld (§ 7 LRKG)</t>
  </si>
  <si>
    <t>(einmalige Erfassung im Jahr mit 0,00 €)</t>
  </si>
  <si>
    <t>notwendige Auslagen, die nicht nach den §§ 4 bis 9 LRKG zu erstatten sind, werden als Nebenkosten erstattet. (u.a. Parkgebühren)</t>
  </si>
  <si>
    <t>Der Antritt oder die Beendigung der Dienstreise an der Dienststätte mit einem erheblichen zeitaufwendigen Umweg verbunden ist.</t>
  </si>
  <si>
    <t>Hiermit bestätige ich, dass ich im Besitz einer gültigen Fahrerlaubnis bin.</t>
  </si>
  <si>
    <t>auswärtiger Geschäftsort:</t>
  </si>
  <si>
    <r>
      <t xml:space="preserve">Bezugsart </t>
    </r>
    <r>
      <rPr>
        <b/>
        <sz val="10"/>
        <color theme="1"/>
        <rFont val="Arial"/>
        <family val="2"/>
      </rPr>
      <t>33.5211.70.00 mit DA 84</t>
    </r>
  </si>
  <si>
    <r>
      <t>Bezugsart</t>
    </r>
    <r>
      <rPr>
        <b/>
        <sz val="10"/>
        <color theme="1"/>
        <rFont val="Arial"/>
        <family val="2"/>
      </rPr>
      <t xml:space="preserve"> 33.5212.70.00 mit DA 84</t>
    </r>
  </si>
  <si>
    <r>
      <t xml:space="preserve">Bezugsart </t>
    </r>
    <r>
      <rPr>
        <b/>
        <sz val="10"/>
        <color theme="1"/>
        <rFont val="Arial"/>
        <family val="2"/>
      </rPr>
      <t>33.5214.70.01 mit DA 84</t>
    </r>
  </si>
  <si>
    <r>
      <t xml:space="preserve">Bezugsart </t>
    </r>
    <r>
      <rPr>
        <b/>
        <sz val="10"/>
        <color theme="1"/>
        <rFont val="Arial"/>
        <family val="2"/>
      </rPr>
      <t>33.5213.70.00 mit DA 84</t>
    </r>
  </si>
  <si>
    <r>
      <t xml:space="preserve">Bezugsart </t>
    </r>
    <r>
      <rPr>
        <b/>
        <sz val="10"/>
        <color theme="1"/>
        <rFont val="Arial"/>
        <family val="2"/>
      </rPr>
      <t>33.5215.01.01 mit DA 84</t>
    </r>
  </si>
  <si>
    <t>Dienstreiseabrechnung hinsichtlich der steuer- u. sozialversicherungsrechtlichen Bewertung geprüft.</t>
  </si>
  <si>
    <t>Falls Übernachtungskosten höher als 95,00 Euro im Inland bitte zusätzliche Begründung der Notwendigkeit:</t>
  </si>
  <si>
    <t>Bei Benutzung öffentlicher Verkehrsmittel bitte Belege beifügen!</t>
  </si>
  <si>
    <t>Bei Taxinutzung bitte zusätzliche Begründung der Notwendigkeit:</t>
  </si>
  <si>
    <t>Start- und Zielpunkt der Dienstreise:</t>
  </si>
  <si>
    <r>
      <t>Bezugsart</t>
    </r>
    <r>
      <rPr>
        <b/>
        <sz val="10"/>
        <color theme="1"/>
        <rFont val="Arial"/>
        <family val="2"/>
      </rPr>
      <t xml:space="preserve"> 33.0214.70.00 mit DA 84</t>
    </r>
  </si>
  <si>
    <r>
      <t xml:space="preserve">Bezugsart </t>
    </r>
    <r>
      <rPr>
        <b/>
        <sz val="10"/>
        <color theme="1"/>
        <rFont val="Arial"/>
        <family val="2"/>
      </rPr>
      <t>33.1850.70.00 mit DA 84</t>
    </r>
  </si>
  <si>
    <r>
      <t>Bezugsart</t>
    </r>
    <r>
      <rPr>
        <b/>
        <sz val="10"/>
        <color theme="1"/>
        <rFont val="Arial"/>
        <family val="2"/>
      </rPr>
      <t xml:space="preserve"> 33.5210.70.00 mit DA 84</t>
    </r>
  </si>
  <si>
    <r>
      <t xml:space="preserve">Bezugsart </t>
    </r>
    <r>
      <rPr>
        <b/>
        <sz val="10"/>
        <color theme="1"/>
        <rFont val="Arial"/>
        <family val="2"/>
      </rPr>
      <t>33.6532.70.00 mit DA 84</t>
    </r>
  </si>
  <si>
    <t>erhebliches dienstliches Interesse:</t>
  </si>
  <si>
    <t>ohne erhebliches dienstliches Interesse:</t>
  </si>
  <si>
    <t>eines Fahrrads, E-Bikes oder Pedelecs:</t>
  </si>
  <si>
    <t>Hotel/Übernachtungskosten laut beigefügter Rechnung:</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</si>
  <si>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</si>
  <si>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r>
      <rPr>
        <b/>
        <sz val="11"/>
        <color theme="1"/>
        <rFont val="Arial"/>
        <family val="2"/>
      </rPr>
      <t>Verpflichtungserklärung:</t>
    </r>
    <r>
      <rPr>
        <sz val="10"/>
        <color theme="1"/>
        <rFont val="Arial"/>
        <family val="2"/>
      </rPr>
      <t xml:space="preserve">
Ich versichere pflichtgemäß die Richtigkeit und Vollständigkeit meiner Angaben. Alle erforderlichen Belege sind im Original beigefügt. Hiermit bestätige ich, dass ich zum Zeitpunkt der Dienstreise im Besitz einer gültigen Fahrerlaubnis war.</t>
    </r>
  </si>
  <si>
    <t>V1.2024</t>
  </si>
  <si>
    <t>Dienstreiseabrechnung für das Jahr 2024</t>
  </si>
  <si>
    <r>
      <t xml:space="preserve">Die Pauschale in Höhe von 20 Euro wird gewährt, wenn keine 
darüber hinaus gehenden Übernachtungskosten angefallen sind.
</t>
    </r>
    <r>
      <rPr>
        <b/>
        <sz val="10"/>
        <color theme="1"/>
        <rFont val="Arial"/>
        <family val="2"/>
      </rPr>
      <t>Bei Bereitstellung einer Unterkunft von Amts wegen (durch den Dienstgeber) wird das Übernachtungsgeld nicht gewährt.</t>
    </r>
  </si>
  <si>
    <t>bei privater Übernachtung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</si>
</sst>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0.00\ &quot;€&quot;;[Red]\-#,##0.00\ &quot;€&quot;"/>
    <numFmt numFmtId="44" formatCode="_-* #,##0.00\ &quot;€&quot;_-;\-* #,##0.00\ &quot;€&quot;_-;_-* &quot;-&quot;??\ &quot;€&quot;_-;_-@_-"/>
    <numFmt numFmtId="164" formatCode="[hh]:mm"/>
    <numFmt numFmtId="165" formatCode="_-* #,##0.00\ [$€-407]_-;\-* #,##0.00\ [$€-407]_-;_-* &quot;-&quot;??\ [$€-407]_-;_-@_-"/>
    <numFmt numFmtId="166" formatCode="#,##0.00\ &quot;€&quot;"/>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Segoe UI"/>
      <family val="2"/>
    </font>
    <font>
      <sz val="11"/>
      <color theme="1"/>
      <name val="Arial"/>
      <family val="2"/>
    </font>
    <font>
      <sz val="18"/>
      <color theme="1"/>
      <name val="Arial"/>
      <family val="2"/>
    </font>
    <font>
      <b/>
      <sz val="11"/>
      <color theme="1"/>
      <name val="Arial"/>
      <family val="2"/>
    </font>
    <font>
      <sz val="10"/>
      <color theme="1"/>
      <name val="Arial"/>
      <family val="2"/>
    </font>
    <font>
      <b/>
      <sz val="12"/>
      <color theme="1"/>
      <name val="Arial"/>
      <family val="2"/>
    </font>
    <font>
      <b/>
      <sz val="11"/>
      <name val="Arial"/>
      <family val="2"/>
    </font>
    <font>
      <b/>
      <sz val="16"/>
      <color theme="1"/>
      <name val="Arial"/>
      <family val="2"/>
    </font>
    <font>
      <sz val="9"/>
      <color theme="1"/>
      <name val="Arial"/>
      <family val="2"/>
    </font>
    <font>
      <i/>
      <sz val="10"/>
      <color theme="1"/>
      <name val="Arial"/>
      <family val="2"/>
    </font>
    <font>
      <sz val="12"/>
      <color theme="1"/>
      <name val="Arial"/>
      <family val="2"/>
    </font>
    <font>
      <sz val="11"/>
      <color rgb="FFFF0000"/>
      <name val="Arial"/>
      <family val="2"/>
    </font>
    <font>
      <b/>
      <sz val="14"/>
      <color theme="1"/>
      <name val="Arial"/>
      <family val="2"/>
    </font>
    <font>
      <b/>
      <sz val="10"/>
      <color theme="1"/>
      <name val="Arial"/>
      <family val="2"/>
    </font>
    <font>
      <b/>
      <sz val="10"/>
      <name val="Arial"/>
      <family val="2"/>
    </font>
    <font>
      <b/>
      <sz val="10"/>
      <color theme="1"/>
      <name val="Calibri"/>
      <family val="2"/>
      <scheme val="minor"/>
    </font>
    <font>
      <sz val="9"/>
      <color indexed="8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s>
  <borders count="77">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diagonal/>
    </border>
    <border>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diagonal/>
    </border>
    <border>
      <left/>
      <right/>
      <top/>
      <bottom style="medium">
        <color theme="0" tint="-0.1499984740745262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right style="thin">
        <color theme="0" tint="-0.34998626667073579"/>
      </right>
      <top/>
      <bottom/>
      <diagonal/>
    </border>
    <border>
      <left style="thin">
        <color theme="0" tint="-0.34998626667073579"/>
      </left>
      <right/>
      <top/>
      <bottom style="medium">
        <color theme="0" tint="-0.14999847407452621"/>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s>
  <cellStyleXfs count="6">
    <xf numFmtId="0" fontId="0" fillId="0" borderId="0"/>
    <xf numFmtId="44"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266">
    <xf numFmtId="0" fontId="0" fillId="0" borderId="0" xfId="0"/>
    <xf numFmtId="0" fontId="0" fillId="2" borderId="0" xfId="0" applyFill="1" applyProtection="1"/>
    <xf numFmtId="0" fontId="0" fillId="2" borderId="0" xfId="0" applyFill="1" applyBorder="1" applyProtection="1"/>
    <xf numFmtId="0" fontId="0" fillId="2" borderId="0" xfId="0" applyNumberFormat="1" applyFill="1" applyProtection="1"/>
    <xf numFmtId="0" fontId="4" fillId="2" borderId="0" xfId="0" applyFont="1" applyFill="1" applyBorder="1" applyProtection="1"/>
    <xf numFmtId="0" fontId="4" fillId="2" borderId="44" xfId="0" applyFont="1" applyFill="1" applyBorder="1" applyProtection="1"/>
    <xf numFmtId="0" fontId="4" fillId="2" borderId="43" xfId="0" applyFont="1" applyFill="1" applyBorder="1" applyProtection="1"/>
    <xf numFmtId="0" fontId="8" fillId="2" borderId="0" xfId="0" applyFont="1" applyFill="1" applyBorder="1" applyProtection="1"/>
    <xf numFmtId="0" fontId="4" fillId="2" borderId="44" xfId="0" applyFont="1" applyFill="1" applyBorder="1" applyAlignment="1" applyProtection="1"/>
    <xf numFmtId="0" fontId="4" fillId="2" borderId="47" xfId="0" applyFont="1" applyFill="1" applyBorder="1" applyProtection="1"/>
    <xf numFmtId="14" fontId="4" fillId="2" borderId="0" xfId="0" applyNumberFormat="1" applyFont="1" applyFill="1" applyBorder="1" applyAlignment="1" applyProtection="1">
      <alignment horizontal="left" vertical="top"/>
    </xf>
    <xf numFmtId="0" fontId="4" fillId="2" borderId="43" xfId="0" applyFont="1" applyFill="1" applyBorder="1" applyAlignment="1" applyProtection="1"/>
    <xf numFmtId="0" fontId="11" fillId="2" borderId="43" xfId="0" applyFont="1" applyFill="1" applyBorder="1" applyAlignment="1" applyProtection="1">
      <alignment vertical="top"/>
    </xf>
    <xf numFmtId="0" fontId="4" fillId="2" borderId="0" xfId="0" applyFont="1" applyFill="1" applyBorder="1" applyAlignment="1" applyProtection="1">
      <alignment vertical="center"/>
    </xf>
    <xf numFmtId="20" fontId="4" fillId="2" borderId="0" xfId="0" applyNumberFormat="1" applyFont="1" applyFill="1" applyBorder="1" applyProtection="1"/>
    <xf numFmtId="46" fontId="4" fillId="2" borderId="0" xfId="0" applyNumberFormat="1" applyFont="1" applyFill="1" applyBorder="1" applyProtection="1"/>
    <xf numFmtId="44" fontId="4" fillId="2" borderId="0" xfId="0" applyNumberFormat="1" applyFont="1" applyFill="1" applyBorder="1" applyProtection="1"/>
    <xf numFmtId="0" fontId="6" fillId="2" borderId="0" xfId="0" applyFont="1" applyFill="1" applyBorder="1" applyProtection="1"/>
    <xf numFmtId="0" fontId="7" fillId="2" borderId="21" xfId="0" applyFont="1" applyFill="1" applyBorder="1" applyAlignment="1" applyProtection="1">
      <alignment horizontal="right"/>
    </xf>
    <xf numFmtId="44" fontId="4" fillId="2" borderId="0" xfId="1" applyFont="1" applyFill="1" applyBorder="1" applyProtection="1"/>
    <xf numFmtId="2" fontId="4" fillId="2" borderId="0" xfId="0" applyNumberFormat="1" applyFont="1" applyFill="1" applyBorder="1" applyProtection="1"/>
    <xf numFmtId="0" fontId="14" fillId="2" borderId="0" xfId="0" applyFont="1" applyFill="1" applyBorder="1" applyProtection="1"/>
    <xf numFmtId="0" fontId="7" fillId="2" borderId="3"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15" fillId="2" borderId="0" xfId="0" applyFont="1" applyFill="1" applyBorder="1" applyAlignment="1" applyProtection="1">
      <alignment horizontal="left"/>
    </xf>
    <xf numFmtId="0" fontId="13" fillId="2" borderId="0" xfId="0" applyFont="1" applyFill="1" applyBorder="1" applyAlignment="1" applyProtection="1">
      <alignment vertical="center"/>
    </xf>
    <xf numFmtId="0" fontId="7" fillId="2" borderId="0" xfId="0" applyFont="1" applyFill="1" applyBorder="1" applyProtection="1"/>
    <xf numFmtId="164" fontId="4" fillId="2" borderId="0" xfId="0" applyNumberFormat="1" applyFont="1" applyFill="1" applyBorder="1" applyProtection="1"/>
    <xf numFmtId="0" fontId="4" fillId="2" borderId="0" xfId="0" applyNumberFormat="1" applyFont="1" applyFill="1" applyBorder="1" applyProtection="1"/>
    <xf numFmtId="49" fontId="4" fillId="2" borderId="0" xfId="0" applyNumberFormat="1" applyFont="1" applyFill="1" applyBorder="1" applyProtection="1"/>
    <xf numFmtId="0" fontId="4" fillId="2" borderId="39" xfId="0" applyFont="1" applyFill="1" applyBorder="1" applyProtection="1"/>
    <xf numFmtId="0" fontId="10" fillId="3" borderId="40" xfId="0" applyFont="1" applyFill="1" applyBorder="1" applyProtection="1"/>
    <xf numFmtId="0" fontId="5" fillId="3" borderId="41" xfId="0" applyFont="1" applyFill="1" applyBorder="1" applyProtection="1"/>
    <xf numFmtId="0" fontId="4" fillId="3" borderId="41" xfId="0" applyFont="1" applyFill="1" applyBorder="1" applyProtection="1"/>
    <xf numFmtId="0" fontId="4" fillId="2" borderId="45" xfId="0" applyFont="1" applyFill="1" applyBorder="1" applyProtection="1"/>
    <xf numFmtId="0" fontId="4" fillId="2" borderId="46" xfId="0" applyFont="1" applyFill="1" applyBorder="1" applyProtection="1"/>
    <xf numFmtId="0" fontId="4" fillId="2" borderId="55" xfId="0" applyFont="1" applyFill="1" applyBorder="1" applyProtection="1"/>
    <xf numFmtId="0" fontId="4" fillId="2" borderId="48" xfId="0" applyFont="1" applyFill="1" applyBorder="1" applyProtection="1"/>
    <xf numFmtId="0" fontId="4" fillId="2" borderId="49" xfId="0" applyFont="1" applyFill="1" applyBorder="1" applyProtection="1"/>
    <xf numFmtId="0" fontId="8" fillId="2" borderId="47" xfId="0" applyFont="1" applyFill="1" applyBorder="1" applyProtection="1"/>
    <xf numFmtId="0" fontId="16" fillId="2" borderId="0" xfId="0" applyFont="1" applyFill="1" applyBorder="1" applyAlignment="1" applyProtection="1">
      <alignment horizontal="left"/>
    </xf>
    <xf numFmtId="164" fontId="7" fillId="0" borderId="37" xfId="0" applyNumberFormat="1" applyFont="1" applyFill="1" applyBorder="1" applyProtection="1">
      <protection locked="0"/>
    </xf>
    <xf numFmtId="164" fontId="7" fillId="0" borderId="36" xfId="0" applyNumberFormat="1" applyFont="1" applyFill="1" applyBorder="1" applyProtection="1">
      <protection locked="0"/>
    </xf>
    <xf numFmtId="164" fontId="7" fillId="2" borderId="18" xfId="0" applyNumberFormat="1" applyFont="1" applyFill="1" applyBorder="1" applyProtection="1"/>
    <xf numFmtId="0" fontId="7" fillId="0" borderId="27"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7" fillId="0" borderId="51" xfId="0" applyFont="1" applyFill="1" applyBorder="1" applyAlignment="1" applyProtection="1">
      <alignment horizontal="center"/>
      <protection locked="0"/>
    </xf>
    <xf numFmtId="44" fontId="7" fillId="2" borderId="3" xfId="1" applyFont="1" applyFill="1" applyBorder="1" applyProtection="1"/>
    <xf numFmtId="44" fontId="7" fillId="2" borderId="4" xfId="1" applyFont="1" applyFill="1" applyBorder="1" applyProtection="1"/>
    <xf numFmtId="44" fontId="7" fillId="2" borderId="5" xfId="0" applyNumberFormat="1" applyFont="1" applyFill="1" applyBorder="1" applyProtection="1"/>
    <xf numFmtId="164" fontId="7" fillId="0" borderId="1" xfId="0" applyNumberFormat="1" applyFont="1" applyFill="1" applyBorder="1" applyProtection="1">
      <protection locked="0"/>
    </xf>
    <xf numFmtId="164" fontId="7" fillId="0" borderId="35" xfId="0" applyNumberFormat="1" applyFont="1" applyFill="1" applyBorder="1" applyProtection="1">
      <protection locked="0"/>
    </xf>
    <xf numFmtId="164" fontId="7" fillId="2" borderId="13" xfId="0" applyNumberFormat="1" applyFont="1" applyFill="1" applyBorder="1" applyProtection="1"/>
    <xf numFmtId="0" fontId="7" fillId="0" borderId="28" xfId="0"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44" fontId="7" fillId="2" borderId="1" xfId="1" applyFont="1" applyFill="1" applyBorder="1" applyProtection="1"/>
    <xf numFmtId="44" fontId="7" fillId="2" borderId="0" xfId="1" applyFont="1" applyFill="1" applyBorder="1" applyProtection="1"/>
    <xf numFmtId="44" fontId="7" fillId="2" borderId="11" xfId="0" applyNumberFormat="1" applyFont="1" applyFill="1" applyBorder="1" applyProtection="1"/>
    <xf numFmtId="164" fontId="7" fillId="0" borderId="38" xfId="0" applyNumberFormat="1" applyFont="1" applyFill="1" applyBorder="1" applyProtection="1">
      <protection locked="0"/>
    </xf>
    <xf numFmtId="164" fontId="7" fillId="0" borderId="34" xfId="0" applyNumberFormat="1" applyFont="1" applyFill="1" applyBorder="1" applyProtection="1">
      <protection locked="0"/>
    </xf>
    <xf numFmtId="164" fontId="7" fillId="0" borderId="33" xfId="0" applyNumberFormat="1" applyFont="1" applyFill="1" applyBorder="1" applyProtection="1">
      <protection locked="0"/>
    </xf>
    <xf numFmtId="0" fontId="7" fillId="0" borderId="29" xfId="0" applyFont="1" applyFill="1" applyBorder="1" applyAlignment="1" applyProtection="1">
      <alignment horizontal="center"/>
      <protection locked="0"/>
    </xf>
    <xf numFmtId="0" fontId="7" fillId="0" borderId="26" xfId="0" applyFont="1" applyFill="1" applyBorder="1" applyAlignment="1" applyProtection="1">
      <alignment horizontal="center"/>
      <protection locked="0"/>
    </xf>
    <xf numFmtId="0" fontId="7" fillId="0" borderId="53" xfId="0" applyFont="1" applyFill="1" applyBorder="1" applyAlignment="1" applyProtection="1">
      <alignment horizontal="center"/>
      <protection locked="0"/>
    </xf>
    <xf numFmtId="164" fontId="7" fillId="0" borderId="32" xfId="0" applyNumberFormat="1" applyFont="1" applyFill="1" applyBorder="1" applyProtection="1">
      <protection locked="0"/>
    </xf>
    <xf numFmtId="164" fontId="7" fillId="0" borderId="31" xfId="0" applyNumberFormat="1" applyFont="1" applyFill="1" applyBorder="1" applyProtection="1">
      <protection locked="0"/>
    </xf>
    <xf numFmtId="164" fontId="7" fillId="2" borderId="14" xfId="0" applyNumberFormat="1" applyFont="1" applyFill="1" applyBorder="1" applyProtection="1"/>
    <xf numFmtId="0" fontId="7" fillId="0" borderId="30" xfId="0"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0" fontId="7" fillId="0" borderId="54" xfId="0" applyFont="1" applyFill="1" applyBorder="1" applyAlignment="1" applyProtection="1">
      <alignment horizontal="center"/>
      <protection locked="0"/>
    </xf>
    <xf numFmtId="44" fontId="7" fillId="2" borderId="6" xfId="1" applyFont="1" applyFill="1" applyBorder="1" applyProtection="1"/>
    <xf numFmtId="44" fontId="7" fillId="2" borderId="2" xfId="1" applyFont="1" applyFill="1" applyBorder="1" applyProtection="1"/>
    <xf numFmtId="44" fontId="7" fillId="2" borderId="7" xfId="0" applyNumberFormat="1" applyFont="1" applyFill="1" applyBorder="1" applyProtection="1"/>
    <xf numFmtId="44" fontId="7" fillId="0" borderId="14" xfId="0" applyNumberFormat="1" applyFont="1" applyFill="1" applyBorder="1" applyProtection="1"/>
    <xf numFmtId="0" fontId="7" fillId="2" borderId="0" xfId="0" applyFont="1" applyFill="1" applyBorder="1" applyAlignment="1" applyProtection="1">
      <alignment horizontal="center"/>
    </xf>
    <xf numFmtId="0" fontId="7" fillId="2" borderId="11"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8" xfId="0" applyFont="1" applyFill="1" applyBorder="1" applyAlignment="1" applyProtection="1">
      <alignment horizontal="center" wrapText="1"/>
    </xf>
    <xf numFmtId="0" fontId="7" fillId="2" borderId="9" xfId="0" applyFont="1" applyFill="1" applyBorder="1" applyAlignment="1" applyProtection="1">
      <alignment horizontal="center"/>
    </xf>
    <xf numFmtId="0" fontId="7" fillId="2" borderId="10" xfId="0" applyFont="1" applyFill="1" applyBorder="1" applyAlignment="1" applyProtection="1">
      <alignment horizontal="center"/>
    </xf>
    <xf numFmtId="0" fontId="7" fillId="2" borderId="0" xfId="0" applyFont="1" applyFill="1" applyBorder="1" applyAlignment="1" applyProtection="1"/>
    <xf numFmtId="44" fontId="7" fillId="2" borderId="0" xfId="0" applyNumberFormat="1" applyFont="1" applyFill="1" applyBorder="1" applyProtection="1"/>
    <xf numFmtId="0" fontId="7" fillId="2" borderId="0" xfId="0" applyFont="1" applyFill="1" applyBorder="1" applyAlignment="1" applyProtection="1">
      <alignment horizontal="right"/>
    </xf>
    <xf numFmtId="0" fontId="17" fillId="2" borderId="0" xfId="0" applyFont="1" applyFill="1" applyBorder="1" applyAlignment="1" applyProtection="1"/>
    <xf numFmtId="0" fontId="4" fillId="2" borderId="56" xfId="0" applyFont="1" applyFill="1" applyBorder="1" applyProtection="1"/>
    <xf numFmtId="0" fontId="6" fillId="3" borderId="41" xfId="0" applyFont="1" applyFill="1" applyBorder="1" applyProtection="1"/>
    <xf numFmtId="0" fontId="16" fillId="3" borderId="42" xfId="0" applyFont="1" applyFill="1" applyBorder="1" applyAlignment="1" applyProtection="1">
      <alignment horizontal="right"/>
    </xf>
    <xf numFmtId="0" fontId="7" fillId="2" borderId="57" xfId="0" applyFont="1" applyFill="1" applyBorder="1" applyAlignment="1" applyProtection="1">
      <alignment horizontal="center"/>
    </xf>
    <xf numFmtId="14" fontId="7" fillId="2" borderId="59" xfId="0" applyNumberFormat="1" applyFont="1" applyFill="1" applyBorder="1" applyProtection="1"/>
    <xf numFmtId="14" fontId="7" fillId="2" borderId="60" xfId="0" applyNumberFormat="1" applyFont="1" applyFill="1" applyBorder="1" applyProtection="1"/>
    <xf numFmtId="14" fontId="7" fillId="2" borderId="61" xfId="0" applyNumberFormat="1" applyFont="1" applyFill="1" applyBorder="1" applyProtection="1"/>
    <xf numFmtId="14" fontId="4" fillId="2" borderId="47" xfId="0" applyNumberFormat="1" applyFont="1" applyFill="1" applyBorder="1" applyProtection="1"/>
    <xf numFmtId="14" fontId="7" fillId="2" borderId="59" xfId="0" applyNumberFormat="1" applyFont="1" applyFill="1" applyBorder="1" applyAlignment="1" applyProtection="1">
      <alignment horizontal="center" vertical="center"/>
    </xf>
    <xf numFmtId="0" fontId="7" fillId="2" borderId="47" xfId="0" applyFont="1" applyFill="1" applyBorder="1" applyProtection="1"/>
    <xf numFmtId="0" fontId="6" fillId="2" borderId="47" xfId="0" applyFont="1" applyFill="1" applyBorder="1" applyProtection="1"/>
    <xf numFmtId="0" fontId="7" fillId="2" borderId="55" xfId="0" applyFont="1" applyFill="1" applyBorder="1" applyProtection="1"/>
    <xf numFmtId="0" fontId="7" fillId="0" borderId="23" xfId="0" applyFont="1" applyFill="1" applyBorder="1" applyProtection="1">
      <protection locked="0"/>
    </xf>
    <xf numFmtId="165" fontId="16" fillId="3" borderId="23" xfId="0" applyNumberFormat="1" applyFont="1" applyFill="1" applyBorder="1" applyProtection="1"/>
    <xf numFmtId="165" fontId="16" fillId="2" borderId="0" xfId="0" applyNumberFormat="1" applyFont="1" applyFill="1" applyBorder="1" applyProtection="1"/>
    <xf numFmtId="0" fontId="16" fillId="2" borderId="0" xfId="0" applyFont="1" applyFill="1" applyBorder="1" applyProtection="1"/>
    <xf numFmtId="166" fontId="7" fillId="2" borderId="0" xfId="0" applyNumberFormat="1" applyFont="1" applyFill="1" applyBorder="1" applyAlignment="1" applyProtection="1">
      <alignment horizontal="left"/>
    </xf>
    <xf numFmtId="165" fontId="7" fillId="0" borderId="23" xfId="0" applyNumberFormat="1" applyFont="1" applyFill="1" applyBorder="1" applyProtection="1"/>
    <xf numFmtId="8" fontId="7" fillId="2" borderId="0" xfId="0" applyNumberFormat="1" applyFont="1" applyFill="1" applyBorder="1" applyAlignment="1" applyProtection="1">
      <alignment horizontal="left"/>
    </xf>
    <xf numFmtId="165" fontId="7" fillId="2" borderId="0" xfId="0" applyNumberFormat="1" applyFont="1" applyFill="1" applyBorder="1" applyProtection="1"/>
    <xf numFmtId="0" fontId="7" fillId="0" borderId="23" xfId="0" applyFont="1" applyFill="1" applyBorder="1" applyProtection="1"/>
    <xf numFmtId="165" fontId="16" fillId="5" borderId="23" xfId="0" applyNumberFormat="1" applyFont="1" applyFill="1" applyBorder="1" applyProtection="1"/>
    <xf numFmtId="0" fontId="18" fillId="2" borderId="0" xfId="0" applyFont="1" applyFill="1" applyBorder="1" applyAlignment="1"/>
    <xf numFmtId="0" fontId="17" fillId="2" borderId="0" xfId="0" applyFont="1" applyFill="1" applyBorder="1" applyAlignment="1" applyProtection="1">
      <alignment horizontal="left"/>
    </xf>
    <xf numFmtId="0" fontId="7" fillId="2" borderId="47" xfId="0" applyFont="1" applyFill="1" applyBorder="1" applyAlignment="1">
      <alignment wrapText="1"/>
    </xf>
    <xf numFmtId="0" fontId="7" fillId="2" borderId="0" xfId="0" applyFont="1" applyFill="1" applyBorder="1" applyAlignment="1">
      <alignment wrapText="1"/>
    </xf>
    <xf numFmtId="14" fontId="7" fillId="2" borderId="62" xfId="0" applyNumberFormat="1" applyFont="1" applyFill="1" applyBorder="1" applyProtection="1"/>
    <xf numFmtId="44" fontId="7" fillId="2" borderId="18" xfId="1" applyFont="1" applyFill="1" applyBorder="1" applyProtection="1"/>
    <xf numFmtId="44" fontId="7" fillId="2" borderId="3" xfId="0" applyNumberFormat="1" applyFont="1" applyFill="1" applyBorder="1" applyProtection="1"/>
    <xf numFmtId="44" fontId="7" fillId="2" borderId="18" xfId="0" applyNumberFormat="1" applyFont="1" applyFill="1" applyBorder="1" applyProtection="1"/>
    <xf numFmtId="14" fontId="7" fillId="2" borderId="47" xfId="0" applyNumberFormat="1" applyFont="1" applyFill="1" applyBorder="1" applyProtection="1"/>
    <xf numFmtId="44" fontId="7" fillId="2" borderId="13" xfId="1" applyFont="1" applyFill="1" applyBorder="1" applyProtection="1"/>
    <xf numFmtId="44" fontId="7" fillId="2" borderId="1" xfId="0" applyNumberFormat="1" applyFont="1" applyFill="1" applyBorder="1" applyProtection="1"/>
    <xf numFmtId="44" fontId="7" fillId="2" borderId="13" xfId="0" applyNumberFormat="1" applyFont="1" applyFill="1" applyBorder="1" applyProtection="1"/>
    <xf numFmtId="14" fontId="7" fillId="2" borderId="57" xfId="0" applyNumberFormat="1" applyFont="1" applyFill="1" applyBorder="1" applyProtection="1"/>
    <xf numFmtId="44" fontId="7" fillId="2" borderId="14" xfId="1" applyFont="1" applyFill="1" applyBorder="1" applyProtection="1"/>
    <xf numFmtId="44" fontId="7" fillId="2" borderId="6" xfId="0" applyNumberFormat="1" applyFont="1" applyFill="1" applyBorder="1" applyProtection="1"/>
    <xf numFmtId="44" fontId="7" fillId="2" borderId="14" xfId="0" applyNumberFormat="1" applyFont="1" applyFill="1" applyBorder="1" applyProtection="1"/>
    <xf numFmtId="44" fontId="7" fillId="3" borderId="23" xfId="0" applyNumberFormat="1" applyFont="1" applyFill="1" applyBorder="1" applyAlignment="1" applyProtection="1">
      <alignment horizontal="right"/>
    </xf>
    <xf numFmtId="0" fontId="9" fillId="0" borderId="23" xfId="0" applyFont="1" applyBorder="1" applyAlignment="1" applyProtection="1">
      <alignment horizontal="center"/>
      <protection locked="0"/>
    </xf>
    <xf numFmtId="0" fontId="4" fillId="0" borderId="23" xfId="0" applyFont="1" applyFill="1" applyBorder="1" applyProtection="1">
      <protection locked="0"/>
    </xf>
    <xf numFmtId="14" fontId="4" fillId="0" borderId="23" xfId="0" applyNumberFormat="1" applyFont="1" applyFill="1" applyBorder="1" applyAlignment="1" applyProtection="1">
      <alignment horizontal="left"/>
      <protection locked="0"/>
    </xf>
    <xf numFmtId="14" fontId="4" fillId="2" borderId="47" xfId="0" applyNumberFormat="1" applyFont="1" applyFill="1" applyBorder="1" applyAlignment="1" applyProtection="1">
      <alignment horizontal="left" vertical="top"/>
    </xf>
    <xf numFmtId="0" fontId="4" fillId="2" borderId="0" xfId="0" applyFont="1" applyFill="1" applyBorder="1" applyAlignment="1" applyProtection="1"/>
    <xf numFmtId="0" fontId="0" fillId="2" borderId="47" xfId="0" applyFill="1" applyBorder="1" applyAlignment="1">
      <alignment wrapText="1"/>
    </xf>
    <xf numFmtId="0" fontId="9" fillId="0" borderId="65" xfId="0" applyFont="1" applyBorder="1" applyAlignment="1" applyProtection="1">
      <alignment horizontal="center"/>
      <protection locked="0"/>
    </xf>
    <xf numFmtId="0" fontId="4" fillId="3" borderId="40" xfId="0" applyFont="1" applyFill="1" applyBorder="1" applyProtection="1"/>
    <xf numFmtId="0" fontId="4" fillId="3" borderId="42" xfId="0" applyFont="1" applyFill="1" applyBorder="1" applyProtection="1"/>
    <xf numFmtId="0" fontId="10" fillId="2" borderId="45" xfId="0" applyFont="1" applyFill="1" applyBorder="1" applyProtection="1"/>
    <xf numFmtId="0" fontId="6" fillId="2" borderId="44" xfId="0" applyFont="1" applyFill="1" applyBorder="1" applyProtection="1"/>
    <xf numFmtId="0" fontId="7" fillId="2" borderId="46" xfId="0" applyFont="1" applyFill="1" applyBorder="1" applyAlignment="1" applyProtection="1">
      <alignment horizontal="right"/>
    </xf>
    <xf numFmtId="14" fontId="4" fillId="0" borderId="65" xfId="0" applyNumberFormat="1" applyFont="1" applyFill="1" applyBorder="1" applyAlignment="1" applyProtection="1">
      <alignment horizontal="left"/>
      <protection locked="0"/>
    </xf>
    <xf numFmtId="0" fontId="0" fillId="2" borderId="0" xfId="0" applyFill="1" applyBorder="1" applyAlignment="1">
      <alignment wrapText="1"/>
    </xf>
    <xf numFmtId="0" fontId="7" fillId="2" borderId="48" xfId="0" applyFont="1" applyFill="1" applyBorder="1" applyProtection="1"/>
    <xf numFmtId="0" fontId="7" fillId="2" borderId="43" xfId="0" applyFont="1" applyFill="1" applyBorder="1" applyProtection="1"/>
    <xf numFmtId="0" fontId="7" fillId="2" borderId="49" xfId="0" applyFont="1" applyFill="1" applyBorder="1" applyProtection="1"/>
    <xf numFmtId="0" fontId="4" fillId="2" borderId="0" xfId="0" applyFont="1" applyFill="1" applyBorder="1" applyAlignment="1" applyProtection="1">
      <alignment horizontal="right"/>
    </xf>
    <xf numFmtId="0" fontId="16" fillId="2" borderId="55" xfId="0" applyFont="1" applyFill="1" applyBorder="1" applyAlignment="1" applyProtection="1">
      <alignment wrapText="1"/>
    </xf>
    <xf numFmtId="0" fontId="16" fillId="2" borderId="55" xfId="0" applyFont="1" applyFill="1" applyBorder="1" applyAlignment="1" applyProtection="1"/>
    <xf numFmtId="0" fontId="4" fillId="2" borderId="0" xfId="0" applyFont="1" applyFill="1" applyBorder="1" applyAlignment="1" applyProtection="1">
      <alignment horizontal="left" vertical="center"/>
    </xf>
    <xf numFmtId="44" fontId="7" fillId="4" borderId="12" xfId="0" applyNumberFormat="1" applyFont="1" applyFill="1" applyBorder="1" applyProtection="1"/>
    <xf numFmtId="0" fontId="16" fillId="2" borderId="47" xfId="0" applyFont="1" applyFill="1" applyBorder="1" applyAlignment="1" applyProtection="1"/>
    <xf numFmtId="0" fontId="7" fillId="2" borderId="47" xfId="0" applyFont="1" applyFill="1" applyBorder="1" applyAlignment="1" applyProtection="1">
      <alignment horizontal="right"/>
    </xf>
    <xf numFmtId="0" fontId="7" fillId="2" borderId="0" xfId="0" applyFont="1" applyFill="1" applyBorder="1" applyAlignment="1" applyProtection="1">
      <alignment vertical="center"/>
    </xf>
    <xf numFmtId="0" fontId="7" fillId="2" borderId="22" xfId="0" applyFont="1" applyFill="1" applyBorder="1" applyAlignment="1" applyProtection="1">
      <alignment vertical="center"/>
    </xf>
    <xf numFmtId="44" fontId="7" fillId="3" borderId="23" xfId="0" applyNumberFormat="1" applyFont="1" applyFill="1" applyBorder="1" applyAlignment="1" applyProtection="1"/>
    <xf numFmtId="44" fontId="7" fillId="3" borderId="23" xfId="1" applyFont="1" applyFill="1" applyBorder="1" applyAlignment="1" applyProtection="1"/>
    <xf numFmtId="0" fontId="12" fillId="2" borderId="39" xfId="0" applyFont="1" applyFill="1" applyBorder="1" applyAlignment="1" applyProtection="1">
      <alignment vertical="center"/>
    </xf>
    <xf numFmtId="0" fontId="12" fillId="2" borderId="0" xfId="0" applyFont="1" applyFill="1" applyBorder="1" applyAlignment="1" applyProtection="1">
      <alignment vertical="center"/>
    </xf>
    <xf numFmtId="0" fontId="4" fillId="0" borderId="50"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16" fillId="3" borderId="41" xfId="0" applyFont="1" applyFill="1" applyBorder="1" applyAlignment="1" applyProtection="1">
      <alignment horizontal="right"/>
    </xf>
    <xf numFmtId="0" fontId="16" fillId="3" borderId="42" xfId="0" applyFont="1" applyFill="1" applyBorder="1" applyAlignment="1">
      <alignment horizontal="right"/>
    </xf>
    <xf numFmtId="0" fontId="4" fillId="2" borderId="0" xfId="0" applyFont="1" applyFill="1" applyBorder="1" applyAlignment="1" applyProtection="1"/>
    <xf numFmtId="0" fontId="4" fillId="0" borderId="0" xfId="0" applyFont="1" applyBorder="1" applyAlignment="1" applyProtection="1"/>
    <xf numFmtId="0" fontId="4" fillId="0" borderId="0" xfId="0" applyFont="1" applyBorder="1" applyAlignment="1"/>
    <xf numFmtId="14" fontId="4" fillId="0" borderId="50" xfId="0" applyNumberFormat="1" applyFont="1" applyBorder="1" applyAlignment="1" applyProtection="1">
      <alignment horizontal="left"/>
      <protection locked="0"/>
    </xf>
    <xf numFmtId="0" fontId="4" fillId="0" borderId="50" xfId="0" applyNumberFormat="1" applyFont="1" applyBorder="1" applyAlignment="1" applyProtection="1">
      <alignment horizontal="left"/>
      <protection locked="0"/>
    </xf>
    <xf numFmtId="0" fontId="4" fillId="0" borderId="19" xfId="0" applyNumberFormat="1" applyFont="1" applyBorder="1" applyAlignment="1" applyProtection="1">
      <alignment horizontal="left"/>
      <protection locked="0"/>
    </xf>
    <xf numFmtId="0" fontId="4" fillId="0" borderId="20" xfId="0" applyNumberFormat="1" applyFont="1" applyBorder="1" applyAlignment="1" applyProtection="1">
      <alignment horizontal="left"/>
      <protection locked="0"/>
    </xf>
    <xf numFmtId="0" fontId="4" fillId="2" borderId="0" xfId="0" applyFont="1" applyFill="1" applyBorder="1" applyAlignment="1" applyProtection="1">
      <alignment horizontal="right"/>
    </xf>
    <xf numFmtId="0" fontId="4" fillId="0" borderId="0" xfId="0" applyFont="1" applyBorder="1" applyAlignment="1" applyProtection="1">
      <alignment horizontal="right"/>
    </xf>
    <xf numFmtId="0" fontId="4" fillId="2" borderId="47" xfId="0" applyFont="1" applyFill="1" applyBorder="1" applyAlignment="1" applyProtection="1">
      <alignment wrapText="1"/>
    </xf>
    <xf numFmtId="0" fontId="4" fillId="0" borderId="0" xfId="0" applyFont="1" applyBorder="1" applyAlignment="1">
      <alignment wrapText="1"/>
    </xf>
    <xf numFmtId="0" fontId="4" fillId="0" borderId="47" xfId="0" applyFont="1" applyBorder="1" applyAlignment="1">
      <alignment wrapText="1"/>
    </xf>
    <xf numFmtId="0" fontId="4" fillId="2" borderId="0" xfId="0" applyFont="1" applyFill="1" applyBorder="1" applyAlignment="1" applyProtection="1">
      <alignment horizontal="left"/>
    </xf>
    <xf numFmtId="0" fontId="4" fillId="0" borderId="55" xfId="0" applyFont="1" applyBorder="1" applyAlignment="1"/>
    <xf numFmtId="0" fontId="4" fillId="4" borderId="25" xfId="0" applyFont="1" applyFill="1" applyBorder="1" applyAlignment="1" applyProtection="1">
      <alignment horizontal="left" vertical="center"/>
    </xf>
    <xf numFmtId="0" fontId="4" fillId="0" borderId="24" xfId="0" applyFont="1" applyBorder="1" applyAlignment="1" applyProtection="1">
      <alignment horizontal="left" vertical="center"/>
    </xf>
    <xf numFmtId="0" fontId="4" fillId="0" borderId="66" xfId="0" applyFont="1" applyBorder="1" applyAlignment="1"/>
    <xf numFmtId="0" fontId="4" fillId="0" borderId="67" xfId="0" applyFont="1" applyBorder="1" applyAlignment="1" applyProtection="1">
      <alignment horizontal="left" vertical="center"/>
    </xf>
    <xf numFmtId="0" fontId="4" fillId="0" borderId="68" xfId="0" applyFont="1" applyBorder="1" applyAlignment="1" applyProtection="1">
      <alignment horizontal="left" vertical="center"/>
    </xf>
    <xf numFmtId="0" fontId="4" fillId="0" borderId="69" xfId="0" applyFont="1" applyBorder="1" applyAlignment="1"/>
    <xf numFmtId="0" fontId="12" fillId="2" borderId="0" xfId="0" applyFont="1" applyFill="1"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lignment vertical="center"/>
    </xf>
    <xf numFmtId="14" fontId="4" fillId="2" borderId="47" xfId="0" applyNumberFormat="1" applyFont="1" applyFill="1" applyBorder="1" applyAlignment="1" applyProtection="1">
      <alignment horizontal="left"/>
    </xf>
    <xf numFmtId="0" fontId="4" fillId="0" borderId="0" xfId="0" applyFont="1" applyBorder="1" applyAlignment="1">
      <alignment horizontal="left"/>
    </xf>
    <xf numFmtId="14" fontId="4" fillId="2" borderId="48" xfId="0" applyNumberFormat="1" applyFont="1" applyFill="1" applyBorder="1" applyAlignment="1" applyProtection="1">
      <alignment horizontal="left" vertical="top"/>
    </xf>
    <xf numFmtId="14" fontId="4" fillId="2" borderId="43" xfId="0" applyNumberFormat="1" applyFont="1" applyFill="1" applyBorder="1" applyAlignment="1" applyProtection="1">
      <alignment horizontal="left" vertical="top"/>
    </xf>
    <xf numFmtId="0" fontId="4" fillId="4" borderId="70" xfId="0" applyFont="1" applyFill="1" applyBorder="1" applyAlignment="1" applyProtection="1">
      <alignment horizontal="left" vertical="center"/>
    </xf>
    <xf numFmtId="0" fontId="4" fillId="0" borderId="71" xfId="0" applyFont="1" applyBorder="1" applyAlignment="1" applyProtection="1">
      <alignment horizontal="left" vertical="center"/>
    </xf>
    <xf numFmtId="0" fontId="4" fillId="0" borderId="71" xfId="0" applyFont="1" applyBorder="1" applyAlignment="1">
      <alignment horizontal="left" vertical="center"/>
    </xf>
    <xf numFmtId="0" fontId="4" fillId="0" borderId="63" xfId="0" applyFont="1" applyBorder="1" applyAlignment="1">
      <alignment horizontal="left" vertical="center"/>
    </xf>
    <xf numFmtId="0" fontId="4" fillId="0" borderId="72" xfId="0" applyFont="1" applyBorder="1" applyAlignment="1" applyProtection="1">
      <alignment horizontal="left" vertical="center"/>
    </xf>
    <xf numFmtId="0" fontId="4" fillId="0" borderId="73" xfId="0" applyFont="1" applyBorder="1" applyAlignment="1" applyProtection="1">
      <alignment horizontal="left" vertical="center"/>
    </xf>
    <xf numFmtId="0" fontId="4" fillId="0" borderId="73" xfId="0" applyFont="1" applyBorder="1" applyAlignment="1">
      <alignment horizontal="left" vertical="center"/>
    </xf>
    <xf numFmtId="0" fontId="4" fillId="0" borderId="64" xfId="0" applyFont="1" applyBorder="1" applyAlignment="1">
      <alignment horizontal="left" vertical="center"/>
    </xf>
    <xf numFmtId="0" fontId="12" fillId="2" borderId="0" xfId="0" applyFont="1" applyFill="1" applyBorder="1" applyAlignment="1" applyProtection="1">
      <alignment horizontal="left" vertical="center"/>
    </xf>
    <xf numFmtId="0" fontId="4" fillId="0" borderId="55" xfId="0" applyFont="1" applyBorder="1" applyAlignment="1">
      <alignment vertical="center"/>
    </xf>
    <xf numFmtId="0" fontId="7" fillId="2" borderId="47" xfId="0" applyFont="1" applyFill="1" applyBorder="1" applyAlignment="1" applyProtection="1">
      <alignment wrapText="1"/>
    </xf>
    <xf numFmtId="0" fontId="0" fillId="2" borderId="0" xfId="0" applyFill="1" applyBorder="1" applyAlignment="1">
      <alignment wrapText="1"/>
    </xf>
    <xf numFmtId="0" fontId="0" fillId="2" borderId="47" xfId="0" applyFill="1" applyBorder="1" applyAlignment="1">
      <alignment wrapText="1"/>
    </xf>
    <xf numFmtId="0" fontId="4" fillId="0" borderId="24" xfId="0" applyFont="1" applyBorder="1" applyAlignment="1">
      <alignment horizontal="left" vertical="center"/>
    </xf>
    <xf numFmtId="0" fontId="0" fillId="0" borderId="66" xfId="0" applyBorder="1" applyAlignment="1"/>
    <xf numFmtId="0" fontId="4" fillId="0" borderId="67" xfId="0" applyFont="1" applyBorder="1" applyAlignment="1">
      <alignment horizontal="left" vertical="center"/>
    </xf>
    <xf numFmtId="0" fontId="4" fillId="0" borderId="68" xfId="0" applyFont="1" applyBorder="1" applyAlignment="1">
      <alignment horizontal="left" vertical="center"/>
    </xf>
    <xf numFmtId="0" fontId="0" fillId="0" borderId="69" xfId="0" applyBorder="1" applyAlignment="1"/>
    <xf numFmtId="14" fontId="4" fillId="4" borderId="74" xfId="0" applyNumberFormat="1" applyFont="1" applyFill="1" applyBorder="1" applyAlignment="1" applyProtection="1">
      <alignment horizontal="left" vertical="center"/>
    </xf>
    <xf numFmtId="0" fontId="0" fillId="0" borderId="75" xfId="0" applyBorder="1" applyAlignment="1">
      <alignment horizontal="left" vertical="center"/>
    </xf>
    <xf numFmtId="0" fontId="16" fillId="2" borderId="0" xfId="0" applyFont="1" applyFill="1" applyBorder="1" applyAlignment="1" applyProtection="1">
      <alignment wrapText="1"/>
    </xf>
    <xf numFmtId="0" fontId="16" fillId="2" borderId="55" xfId="0" applyFont="1" applyFill="1" applyBorder="1" applyAlignment="1" applyProtection="1">
      <alignment wrapText="1"/>
    </xf>
    <xf numFmtId="0" fontId="16" fillId="2" borderId="0" xfId="0" applyFont="1" applyFill="1" applyBorder="1" applyAlignment="1" applyProtection="1"/>
    <xf numFmtId="0" fontId="16" fillId="2" borderId="55" xfId="0" applyFont="1" applyFill="1" applyBorder="1" applyAlignment="1" applyProtection="1"/>
    <xf numFmtId="0" fontId="16" fillId="2" borderId="0" xfId="0" applyFont="1" applyFill="1" applyBorder="1" applyAlignment="1"/>
    <xf numFmtId="0" fontId="16" fillId="2" borderId="55" xfId="0" applyFont="1" applyFill="1" applyBorder="1" applyAlignment="1"/>
    <xf numFmtId="0" fontId="4" fillId="0" borderId="75" xfId="0" applyFont="1" applyBorder="1" applyAlignment="1">
      <alignment horizontal="left" vertical="center"/>
    </xf>
    <xf numFmtId="0" fontId="4" fillId="4" borderId="25" xfId="0" applyFont="1" applyFill="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0" fillId="0" borderId="66" xfId="0" applyBorder="1" applyAlignment="1" applyProtection="1">
      <protection locked="0"/>
    </xf>
    <xf numFmtId="0" fontId="4" fillId="0" borderId="67" xfId="0" applyFont="1" applyBorder="1" applyAlignment="1" applyProtection="1">
      <alignment horizontal="left" vertical="center"/>
      <protection locked="0"/>
    </xf>
    <xf numFmtId="0" fontId="4" fillId="0" borderId="68" xfId="0" applyFont="1" applyBorder="1" applyAlignment="1" applyProtection="1">
      <alignment horizontal="left" vertical="center"/>
      <protection locked="0"/>
    </xf>
    <xf numFmtId="0" fontId="0" fillId="0" borderId="69" xfId="0" applyBorder="1" applyAlignment="1" applyProtection="1">
      <protection locked="0"/>
    </xf>
    <xf numFmtId="0" fontId="7" fillId="0" borderId="0" xfId="0" applyFont="1" applyBorder="1" applyAlignment="1">
      <alignment wrapText="1"/>
    </xf>
    <xf numFmtId="0" fontId="7" fillId="0" borderId="47" xfId="0" applyFont="1" applyBorder="1" applyAlignment="1">
      <alignment wrapText="1"/>
    </xf>
    <xf numFmtId="0" fontId="0" fillId="0" borderId="47" xfId="0" applyBorder="1" applyAlignment="1">
      <alignment wrapText="1"/>
    </xf>
    <xf numFmtId="0" fontId="0" fillId="0" borderId="0" xfId="0" applyBorder="1" applyAlignment="1">
      <alignment wrapText="1"/>
    </xf>
    <xf numFmtId="0" fontId="7" fillId="2" borderId="47" xfId="0" applyFont="1" applyFill="1" applyBorder="1" applyAlignment="1" applyProtection="1">
      <alignment horizontal="right"/>
    </xf>
    <xf numFmtId="0" fontId="7" fillId="0" borderId="0" xfId="0" applyFont="1" applyBorder="1" applyAlignment="1">
      <alignment horizontal="right"/>
    </xf>
    <xf numFmtId="0" fontId="7" fillId="0" borderId="21" xfId="0" applyFont="1" applyBorder="1" applyAlignment="1">
      <alignment horizontal="right"/>
    </xf>
    <xf numFmtId="0" fontId="4" fillId="2" borderId="0" xfId="0" applyFont="1" applyFill="1" applyBorder="1" applyAlignment="1" applyProtection="1">
      <alignment horizontal="left" vertical="center"/>
    </xf>
    <xf numFmtId="0" fontId="8" fillId="2" borderId="0" xfId="0" applyFont="1" applyFill="1" applyBorder="1" applyAlignment="1" applyProtection="1">
      <alignment horizontal="center" vertical="center"/>
    </xf>
    <xf numFmtId="0" fontId="8" fillId="2" borderId="1" xfId="0" applyFont="1" applyFill="1" applyBorder="1" applyAlignment="1" applyProtection="1">
      <alignment horizontal="right" vertical="center"/>
    </xf>
    <xf numFmtId="0" fontId="8" fillId="2" borderId="0" xfId="0" applyFont="1" applyFill="1" applyBorder="1" applyAlignment="1" applyProtection="1">
      <alignment horizontal="right" vertical="center"/>
    </xf>
    <xf numFmtId="0" fontId="4" fillId="0" borderId="50"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4" fillId="0" borderId="76" xfId="0" applyFont="1" applyFill="1" applyBorder="1" applyAlignment="1" applyProtection="1">
      <alignment horizontal="left"/>
      <protection locked="0"/>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0" fontId="6" fillId="3" borderId="10" xfId="0" applyFont="1" applyFill="1" applyBorder="1" applyAlignment="1" applyProtection="1">
      <alignment horizontal="center" wrapText="1"/>
    </xf>
    <xf numFmtId="14" fontId="6" fillId="3" borderId="58" xfId="0" applyNumberFormat="1" applyFont="1" applyFill="1" applyBorder="1" applyAlignment="1" applyProtection="1">
      <alignment horizontal="center"/>
    </xf>
    <xf numFmtId="14" fontId="6" fillId="3" borderId="9" xfId="0" applyNumberFormat="1" applyFont="1" applyFill="1" applyBorder="1" applyAlignment="1" applyProtection="1">
      <alignment horizontal="center"/>
    </xf>
    <xf numFmtId="14" fontId="6" fillId="3" borderId="10" xfId="0" applyNumberFormat="1" applyFont="1" applyFill="1" applyBorder="1" applyAlignment="1" applyProtection="1">
      <alignment horizontal="center"/>
    </xf>
    <xf numFmtId="0" fontId="6" fillId="3" borderId="58" xfId="0" applyFont="1" applyFill="1" applyBorder="1" applyAlignment="1" applyProtection="1">
      <alignment horizontal="center"/>
    </xf>
    <xf numFmtId="0" fontId="4" fillId="0" borderId="50" xfId="0" applyFont="1" applyFill="1" applyBorder="1" applyAlignment="1" applyProtection="1">
      <alignment horizontal="left"/>
    </xf>
    <xf numFmtId="0" fontId="4" fillId="0" borderId="19" xfId="0" applyFont="1" applyFill="1" applyBorder="1" applyAlignment="1" applyProtection="1">
      <alignment horizontal="left"/>
    </xf>
    <xf numFmtId="0" fontId="0" fillId="0" borderId="20" xfId="0" applyBorder="1" applyAlignment="1"/>
    <xf numFmtId="0" fontId="7" fillId="0" borderId="0" xfId="0" applyFont="1" applyBorder="1" applyAlignment="1" applyProtection="1">
      <alignment horizontal="right"/>
    </xf>
    <xf numFmtId="0" fontId="7" fillId="0" borderId="76" xfId="0" applyFont="1" applyFill="1" applyBorder="1" applyAlignment="1" applyProtection="1">
      <alignment horizontal="left"/>
      <protection locked="0"/>
    </xf>
    <xf numFmtId="0" fontId="7" fillId="0" borderId="19" xfId="0" applyFont="1" applyBorder="1" applyAlignment="1" applyProtection="1">
      <alignment horizontal="left"/>
      <protection locked="0"/>
    </xf>
    <xf numFmtId="0" fontId="7" fillId="0" borderId="20" xfId="0" applyFont="1" applyBorder="1" applyAlignment="1" applyProtection="1">
      <protection locked="0"/>
    </xf>
    <xf numFmtId="0" fontId="0" fillId="0" borderId="0" xfId="0" applyBorder="1" applyAlignment="1"/>
    <xf numFmtId="0" fontId="0" fillId="0" borderId="21" xfId="0" applyBorder="1" applyAlignment="1"/>
    <xf numFmtId="0" fontId="0" fillId="0" borderId="0" xfId="0" applyBorder="1" applyAlignment="1">
      <alignment horizontal="right"/>
    </xf>
    <xf numFmtId="0" fontId="0" fillId="0" borderId="21" xfId="0" applyBorder="1" applyAlignment="1">
      <alignment horizontal="right"/>
    </xf>
    <xf numFmtId="0" fontId="16" fillId="2" borderId="47" xfId="0" applyFont="1" applyFill="1" applyBorder="1" applyAlignment="1" applyProtection="1">
      <alignment wrapText="1"/>
    </xf>
    <xf numFmtId="0" fontId="18" fillId="0" borderId="0" xfId="0" applyFont="1" applyBorder="1" applyAlignment="1">
      <alignment wrapText="1"/>
    </xf>
    <xf numFmtId="0" fontId="18" fillId="0" borderId="47" xfId="0" applyFont="1" applyBorder="1" applyAlignment="1">
      <alignment wrapText="1"/>
    </xf>
    <xf numFmtId="0" fontId="16" fillId="2" borderId="47" xfId="0" applyFont="1" applyFill="1" applyBorder="1" applyAlignment="1" applyProtection="1"/>
    <xf numFmtId="0" fontId="18" fillId="0" borderId="0" xfId="0" applyFont="1" applyBorder="1" applyAlignment="1"/>
    <xf numFmtId="0" fontId="7" fillId="2" borderId="47" xfId="0" applyFont="1" applyFill="1" applyBorder="1" applyAlignment="1" applyProtection="1"/>
    <xf numFmtId="0" fontId="7" fillId="2" borderId="0" xfId="0" applyFont="1" applyFill="1" applyBorder="1" applyAlignment="1" applyProtection="1">
      <alignment vertical="top"/>
    </xf>
    <xf numFmtId="0" fontId="0" fillId="0" borderId="0" xfId="0" applyAlignment="1"/>
  </cellXfs>
  <cellStyles count="6">
    <cellStyle name="Link 2" xfId="3"/>
    <cellStyle name="Standard" xfId="0" builtinId="0"/>
    <cellStyle name="Standard 3" xfId="2"/>
    <cellStyle name="Standard 3 2" xfId="4"/>
    <cellStyle name="Standard 3 2 2" xfId="5"/>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49"/>
  <sheetViews>
    <sheetView zoomScaleNormal="100" workbookViewId="0">
      <selection activeCell="D3" sqref="D3:F3"/>
    </sheetView>
  </sheetViews>
  <sheetFormatPr baseColWidth="10" defaultRowHeight="15" x14ac:dyDescent="0.25"/>
  <cols>
    <col min="1" max="4" width="5.7109375" style="1" customWidth="1"/>
    <col min="5" max="5" width="11.42578125" style="1"/>
    <col min="6" max="6" width="15.7109375" style="1" customWidth="1"/>
    <col min="7" max="7" width="5.7109375" style="1" customWidth="1"/>
    <col min="8" max="8" width="10.7109375" style="1" customWidth="1"/>
    <col min="9" max="9" width="8.7109375" style="1" customWidth="1"/>
    <col min="10" max="11" width="5.7109375" style="1" customWidth="1"/>
    <col min="12" max="14" width="12.7109375" style="1" customWidth="1"/>
    <col min="15" max="15" width="10.7109375" style="1" customWidth="1"/>
    <col min="16" max="16384" width="11.42578125" style="1"/>
  </cols>
  <sheetData>
    <row r="1" spans="1:19" ht="20.100000000000001" customHeight="1" x14ac:dyDescent="0.35">
      <c r="A1" s="32" t="s">
        <v>32</v>
      </c>
      <c r="B1" s="33"/>
      <c r="C1" s="33"/>
      <c r="D1" s="33"/>
      <c r="E1" s="33"/>
      <c r="F1" s="33"/>
      <c r="G1" s="33"/>
      <c r="H1" s="33"/>
      <c r="I1" s="34"/>
      <c r="J1" s="34"/>
      <c r="K1" s="34"/>
      <c r="L1" s="34"/>
      <c r="M1" s="34"/>
      <c r="N1" s="160" t="s">
        <v>136</v>
      </c>
      <c r="O1" s="161"/>
    </row>
    <row r="2" spans="1:19" x14ac:dyDescent="0.25">
      <c r="A2" s="35"/>
      <c r="B2" s="5"/>
      <c r="C2" s="5"/>
      <c r="D2" s="5"/>
      <c r="E2" s="5"/>
      <c r="F2" s="5"/>
      <c r="G2" s="5"/>
      <c r="H2" s="5"/>
      <c r="I2" s="5"/>
      <c r="J2" s="5"/>
      <c r="K2" s="5"/>
      <c r="L2" s="5"/>
      <c r="M2" s="5"/>
      <c r="N2" s="5"/>
      <c r="O2" s="36"/>
    </row>
    <row r="3" spans="1:19" ht="20.100000000000001" customHeight="1" x14ac:dyDescent="0.25">
      <c r="A3" s="9" t="s">
        <v>76</v>
      </c>
      <c r="B3" s="131"/>
      <c r="C3" s="131"/>
      <c r="D3" s="157"/>
      <c r="E3" s="158"/>
      <c r="F3" s="159"/>
      <c r="G3" s="4"/>
      <c r="H3" s="131" t="s">
        <v>115</v>
      </c>
      <c r="I3" s="131"/>
      <c r="J3" s="131"/>
      <c r="K3" s="157"/>
      <c r="L3" s="158"/>
      <c r="M3" s="158"/>
      <c r="N3" s="159"/>
      <c r="O3" s="37"/>
    </row>
    <row r="4" spans="1:19" ht="20.100000000000001" customHeight="1" x14ac:dyDescent="0.25">
      <c r="A4" s="9" t="s">
        <v>51</v>
      </c>
      <c r="B4" s="131"/>
      <c r="C4" s="131" t="s">
        <v>0</v>
      </c>
      <c r="D4" s="165"/>
      <c r="E4" s="158"/>
      <c r="F4" s="159"/>
      <c r="G4" s="4"/>
      <c r="H4" s="131" t="s">
        <v>34</v>
      </c>
      <c r="I4" s="131"/>
      <c r="J4" s="131"/>
      <c r="K4" s="157"/>
      <c r="L4" s="158"/>
      <c r="M4" s="158"/>
      <c r="N4" s="159"/>
      <c r="O4" s="37"/>
    </row>
    <row r="5" spans="1:19" ht="20.100000000000001" customHeight="1" x14ac:dyDescent="0.25">
      <c r="A5" s="9"/>
      <c r="B5" s="4"/>
      <c r="C5" s="131" t="s">
        <v>50</v>
      </c>
      <c r="D5" s="165"/>
      <c r="E5" s="158"/>
      <c r="F5" s="159"/>
      <c r="G5" s="4"/>
      <c r="H5" s="4"/>
      <c r="I5" s="4"/>
      <c r="J5" s="4"/>
      <c r="K5" s="4"/>
      <c r="L5" s="4"/>
      <c r="M5" s="4"/>
      <c r="N5" s="4"/>
      <c r="O5" s="37"/>
    </row>
    <row r="6" spans="1:19" ht="20.100000000000001" customHeight="1" x14ac:dyDescent="0.25">
      <c r="A6" s="9"/>
      <c r="B6" s="4"/>
      <c r="C6" s="131"/>
      <c r="D6" s="4"/>
      <c r="E6" s="4"/>
      <c r="F6" s="4"/>
      <c r="G6" s="4"/>
      <c r="H6" s="4" t="s">
        <v>89</v>
      </c>
      <c r="I6" s="131"/>
      <c r="J6" s="131"/>
      <c r="K6" s="157"/>
      <c r="L6" s="158"/>
      <c r="M6" s="158"/>
      <c r="N6" s="159"/>
      <c r="O6" s="37"/>
    </row>
    <row r="7" spans="1:19" ht="20.100000000000001" customHeight="1" x14ac:dyDescent="0.25">
      <c r="A7" s="9"/>
      <c r="B7" s="4"/>
      <c r="C7" s="131"/>
      <c r="D7" s="4"/>
      <c r="E7" s="4"/>
      <c r="F7" s="4"/>
      <c r="G7" s="4"/>
      <c r="H7" s="4" t="s">
        <v>90</v>
      </c>
      <c r="I7" s="131"/>
      <c r="J7" s="131"/>
      <c r="K7" s="166"/>
      <c r="L7" s="167"/>
      <c r="M7" s="167"/>
      <c r="N7" s="168"/>
      <c r="O7" s="37"/>
    </row>
    <row r="8" spans="1:19" x14ac:dyDescent="0.25">
      <c r="A8" s="38"/>
      <c r="B8" s="6"/>
      <c r="C8" s="6"/>
      <c r="D8" s="6"/>
      <c r="E8" s="6"/>
      <c r="F8" s="6"/>
      <c r="G8" s="6"/>
      <c r="H8" s="6"/>
      <c r="I8" s="6"/>
      <c r="J8" s="6"/>
      <c r="K8" s="6"/>
      <c r="L8" s="6"/>
      <c r="M8" s="6"/>
      <c r="N8" s="6"/>
      <c r="O8" s="39"/>
    </row>
    <row r="9" spans="1:19" x14ac:dyDescent="0.25">
      <c r="A9" s="35"/>
      <c r="B9" s="5"/>
      <c r="C9" s="5"/>
      <c r="D9" s="5"/>
      <c r="E9" s="5"/>
      <c r="F9" s="5"/>
      <c r="G9" s="5"/>
      <c r="H9" s="5"/>
      <c r="I9" s="5"/>
      <c r="J9" s="5"/>
      <c r="K9" s="5"/>
      <c r="L9" s="5"/>
      <c r="M9" s="5"/>
      <c r="N9" s="5"/>
      <c r="O9" s="36"/>
    </row>
    <row r="10" spans="1:19" ht="15.75" x14ac:dyDescent="0.25">
      <c r="A10" s="40" t="s">
        <v>75</v>
      </c>
      <c r="B10" s="4"/>
      <c r="C10" s="4"/>
      <c r="D10" s="4"/>
      <c r="E10" s="4"/>
      <c r="F10" s="4"/>
      <c r="G10" s="127"/>
      <c r="H10" s="4" t="s">
        <v>69</v>
      </c>
      <c r="I10" s="4"/>
      <c r="J10" s="4"/>
      <c r="K10" s="127"/>
      <c r="L10" s="4" t="s">
        <v>70</v>
      </c>
      <c r="M10" s="4"/>
      <c r="N10" s="4"/>
      <c r="O10" s="37"/>
    </row>
    <row r="11" spans="1:19" x14ac:dyDescent="0.25">
      <c r="A11" s="9"/>
      <c r="B11" s="4"/>
      <c r="C11" s="4"/>
      <c r="D11" s="4"/>
      <c r="E11" s="4"/>
      <c r="F11" s="4"/>
      <c r="G11" s="4"/>
      <c r="H11" s="4"/>
      <c r="I11" s="4"/>
      <c r="J11" s="4"/>
      <c r="K11" s="4"/>
      <c r="L11" s="4"/>
      <c r="M11" s="4"/>
      <c r="N11" s="4"/>
      <c r="O11" s="37"/>
    </row>
    <row r="12" spans="1:19" x14ac:dyDescent="0.25">
      <c r="A12" s="38"/>
      <c r="B12" s="6"/>
      <c r="C12" s="6"/>
      <c r="D12" s="6"/>
      <c r="E12" s="6"/>
      <c r="F12" s="6"/>
      <c r="G12" s="6"/>
      <c r="H12" s="6"/>
      <c r="I12" s="6"/>
      <c r="J12" s="6"/>
      <c r="K12" s="6"/>
      <c r="L12" s="6"/>
      <c r="M12" s="6"/>
      <c r="N12" s="6"/>
      <c r="O12" s="39"/>
    </row>
    <row r="13" spans="1:19" x14ac:dyDescent="0.25">
      <c r="A13" s="35"/>
      <c r="B13" s="5"/>
      <c r="C13" s="5"/>
      <c r="D13" s="5"/>
      <c r="E13" s="5"/>
      <c r="F13" s="5"/>
      <c r="G13" s="5"/>
      <c r="H13" s="5"/>
      <c r="I13" s="5"/>
      <c r="J13" s="5"/>
      <c r="K13" s="5"/>
      <c r="L13" s="5"/>
      <c r="M13" s="5"/>
      <c r="N13" s="5"/>
      <c r="O13" s="36"/>
      <c r="S13" s="3"/>
    </row>
    <row r="14" spans="1:19" ht="15.75" x14ac:dyDescent="0.25">
      <c r="A14" s="40" t="s">
        <v>41</v>
      </c>
      <c r="B14" s="4"/>
      <c r="C14" s="4"/>
      <c r="D14" s="4"/>
      <c r="E14" s="4"/>
      <c r="F14" s="4"/>
      <c r="G14" s="127"/>
      <c r="H14" s="4" t="s">
        <v>40</v>
      </c>
      <c r="I14" s="4"/>
      <c r="J14" s="4"/>
      <c r="K14" s="4"/>
      <c r="L14" s="4"/>
      <c r="M14" s="4"/>
      <c r="N14" s="4"/>
      <c r="O14" s="37"/>
    </row>
    <row r="15" spans="1:19" x14ac:dyDescent="0.25">
      <c r="A15" s="9" t="s">
        <v>33</v>
      </c>
      <c r="B15" s="4"/>
      <c r="C15" s="4"/>
      <c r="D15" s="4"/>
      <c r="E15" s="4"/>
      <c r="F15" s="4"/>
      <c r="G15" s="127"/>
      <c r="H15" s="4" t="s">
        <v>37</v>
      </c>
      <c r="I15" s="4"/>
      <c r="J15" s="4"/>
      <c r="K15" s="4"/>
      <c r="L15" s="4"/>
      <c r="M15" s="4"/>
      <c r="N15" s="4"/>
      <c r="O15" s="37"/>
    </row>
    <row r="16" spans="1:19" x14ac:dyDescent="0.25">
      <c r="A16" s="9"/>
      <c r="B16" s="4"/>
      <c r="C16" s="4"/>
      <c r="D16" s="4"/>
      <c r="E16" s="4"/>
      <c r="F16" s="4"/>
      <c r="G16" s="127"/>
      <c r="H16" s="4" t="s">
        <v>36</v>
      </c>
      <c r="I16" s="4"/>
      <c r="J16" s="4"/>
      <c r="K16" s="4"/>
      <c r="L16" s="4"/>
      <c r="M16" s="4"/>
      <c r="N16" s="4"/>
      <c r="O16" s="37"/>
    </row>
    <row r="17" spans="1:16" ht="15" customHeight="1" x14ac:dyDescent="0.25">
      <c r="A17" s="9"/>
      <c r="B17" s="4"/>
      <c r="C17" s="4"/>
      <c r="D17" s="4"/>
      <c r="E17" s="4"/>
      <c r="F17" s="4"/>
      <c r="G17" s="4"/>
      <c r="H17" s="4" t="s">
        <v>47</v>
      </c>
      <c r="I17" s="4"/>
      <c r="J17" s="4"/>
      <c r="K17" s="128"/>
      <c r="L17" s="4" t="s">
        <v>46</v>
      </c>
      <c r="M17" s="4"/>
      <c r="N17" s="4"/>
      <c r="O17" s="37"/>
    </row>
    <row r="18" spans="1:16" x14ac:dyDescent="0.25">
      <c r="A18" s="38"/>
      <c r="B18" s="6"/>
      <c r="C18" s="6"/>
      <c r="D18" s="6"/>
      <c r="E18" s="6"/>
      <c r="F18" s="6"/>
      <c r="G18" s="6"/>
      <c r="H18" s="6"/>
      <c r="I18" s="6"/>
      <c r="J18" s="6"/>
      <c r="K18" s="6"/>
      <c r="L18" s="6"/>
      <c r="M18" s="6"/>
      <c r="N18" s="6"/>
      <c r="O18" s="39"/>
    </row>
    <row r="19" spans="1:16" x14ac:dyDescent="0.25">
      <c r="A19" s="35"/>
      <c r="B19" s="5"/>
      <c r="C19" s="5"/>
      <c r="D19" s="5"/>
      <c r="E19" s="5"/>
      <c r="F19" s="5"/>
      <c r="G19" s="5"/>
      <c r="H19" s="5"/>
      <c r="I19" s="5"/>
      <c r="J19" s="5"/>
      <c r="K19" s="5"/>
      <c r="L19" s="5"/>
      <c r="M19" s="5"/>
      <c r="N19" s="5"/>
      <c r="O19" s="36"/>
    </row>
    <row r="20" spans="1:16" ht="15.75" x14ac:dyDescent="0.25">
      <c r="A20" s="40" t="s">
        <v>31</v>
      </c>
      <c r="B20" s="4"/>
      <c r="C20" s="4"/>
      <c r="D20" s="4"/>
      <c r="E20" s="4"/>
      <c r="F20" s="4"/>
      <c r="G20" s="127"/>
      <c r="H20" s="4" t="s">
        <v>83</v>
      </c>
      <c r="I20" s="4"/>
      <c r="J20" s="4"/>
      <c r="K20" s="127"/>
      <c r="L20" s="4" t="s">
        <v>35</v>
      </c>
      <c r="M20" s="4"/>
      <c r="N20" s="4"/>
      <c r="O20" s="37"/>
    </row>
    <row r="21" spans="1:16" x14ac:dyDescent="0.25">
      <c r="A21" s="9"/>
      <c r="B21" s="4"/>
      <c r="C21" s="4"/>
      <c r="D21" s="4"/>
      <c r="E21" s="4"/>
      <c r="F21" s="4"/>
      <c r="G21" s="127"/>
      <c r="H21" s="4" t="s">
        <v>79</v>
      </c>
      <c r="I21" s="4"/>
      <c r="J21" s="4"/>
      <c r="K21" s="127"/>
      <c r="L21" s="4" t="s">
        <v>96</v>
      </c>
      <c r="M21" s="4"/>
      <c r="N21" s="4"/>
      <c r="O21" s="37"/>
    </row>
    <row r="22" spans="1:16" x14ac:dyDescent="0.25">
      <c r="A22" s="9"/>
      <c r="B22" s="4"/>
      <c r="C22" s="4"/>
      <c r="D22" s="4"/>
      <c r="E22" s="4"/>
      <c r="F22" s="4"/>
      <c r="G22" s="127"/>
      <c r="H22" s="4" t="s">
        <v>80</v>
      </c>
      <c r="I22" s="4"/>
      <c r="J22" s="4"/>
      <c r="K22" s="4"/>
      <c r="L22" s="4"/>
      <c r="M22" s="4"/>
      <c r="N22" s="4"/>
      <c r="O22" s="37"/>
    </row>
    <row r="23" spans="1:16" x14ac:dyDescent="0.25">
      <c r="A23" s="9"/>
      <c r="B23" s="4"/>
      <c r="C23" s="4"/>
      <c r="D23" s="4"/>
      <c r="E23" s="4"/>
      <c r="F23" s="4"/>
      <c r="G23" s="127"/>
      <c r="H23" s="4" t="s">
        <v>101</v>
      </c>
      <c r="I23" s="4"/>
      <c r="J23" s="4"/>
      <c r="K23" s="4"/>
      <c r="L23" s="4"/>
      <c r="M23" s="4"/>
      <c r="N23" s="4"/>
      <c r="O23" s="37"/>
    </row>
    <row r="24" spans="1:16" x14ac:dyDescent="0.25">
      <c r="A24" s="9"/>
      <c r="B24" s="4"/>
      <c r="C24" s="4"/>
      <c r="D24" s="4"/>
      <c r="E24" s="4"/>
      <c r="F24" s="4"/>
      <c r="G24" s="127"/>
      <c r="H24" s="4" t="s">
        <v>97</v>
      </c>
      <c r="I24" s="4"/>
      <c r="J24" s="4"/>
      <c r="K24" s="4"/>
      <c r="L24" s="4"/>
      <c r="M24" s="4"/>
      <c r="N24" s="4"/>
      <c r="O24" s="37"/>
    </row>
    <row r="25" spans="1:16" x14ac:dyDescent="0.25">
      <c r="A25" s="38"/>
      <c r="B25" s="6"/>
      <c r="C25" s="6"/>
      <c r="D25" s="6"/>
      <c r="E25" s="6"/>
      <c r="F25" s="6"/>
      <c r="G25" s="6"/>
      <c r="H25" s="6"/>
      <c r="I25" s="6"/>
      <c r="J25" s="6"/>
      <c r="K25" s="6"/>
      <c r="L25" s="6"/>
      <c r="M25" s="6"/>
      <c r="N25" s="6"/>
      <c r="O25" s="39"/>
    </row>
    <row r="26" spans="1:16" x14ac:dyDescent="0.25">
      <c r="A26" s="35"/>
      <c r="B26" s="5"/>
      <c r="C26" s="5"/>
      <c r="D26" s="5"/>
      <c r="E26" s="5"/>
      <c r="F26" s="5"/>
      <c r="G26" s="5"/>
      <c r="H26" s="5"/>
      <c r="I26" s="5"/>
      <c r="J26" s="5"/>
      <c r="K26" s="5"/>
      <c r="L26" s="5"/>
      <c r="M26" s="5"/>
      <c r="N26" s="5"/>
      <c r="O26" s="36"/>
    </row>
    <row r="27" spans="1:16" ht="15.75" x14ac:dyDescent="0.25">
      <c r="A27" s="40" t="s">
        <v>98</v>
      </c>
      <c r="B27" s="4"/>
      <c r="C27" s="4"/>
      <c r="D27" s="4"/>
      <c r="E27" s="4"/>
      <c r="F27" s="4"/>
      <c r="G27" s="4"/>
      <c r="H27" s="4"/>
      <c r="I27" s="4"/>
      <c r="J27" s="4"/>
      <c r="K27" s="4"/>
      <c r="L27" s="4"/>
      <c r="M27" s="4"/>
      <c r="N27" s="4"/>
      <c r="O27" s="37"/>
      <c r="P27" s="2"/>
    </row>
    <row r="28" spans="1:16" x14ac:dyDescent="0.25">
      <c r="A28" s="9"/>
      <c r="B28" s="4"/>
      <c r="C28" s="4"/>
      <c r="D28" s="4"/>
      <c r="E28" s="4"/>
      <c r="F28" s="4"/>
      <c r="G28" s="4"/>
      <c r="H28" s="4"/>
      <c r="I28" s="4"/>
      <c r="J28" s="4"/>
      <c r="K28" s="4"/>
      <c r="L28" s="4"/>
      <c r="M28" s="4"/>
      <c r="N28" s="4"/>
      <c r="O28" s="37"/>
    </row>
    <row r="29" spans="1:16" ht="15" customHeight="1" x14ac:dyDescent="0.25">
      <c r="A29" s="133"/>
      <c r="B29" s="4" t="s">
        <v>100</v>
      </c>
      <c r="C29" s="4"/>
      <c r="D29" s="4"/>
      <c r="E29" s="4"/>
      <c r="F29" s="4"/>
      <c r="G29" s="4"/>
      <c r="H29" s="4"/>
      <c r="I29" s="4"/>
      <c r="J29" s="4"/>
      <c r="K29" s="4"/>
      <c r="L29" s="4"/>
      <c r="M29" s="4"/>
      <c r="N29" s="4"/>
      <c r="O29" s="37"/>
    </row>
    <row r="30" spans="1:16" x14ac:dyDescent="0.25">
      <c r="A30" s="133"/>
      <c r="B30" s="4" t="s">
        <v>102</v>
      </c>
      <c r="C30" s="4"/>
      <c r="D30" s="4"/>
      <c r="E30" s="4"/>
      <c r="F30" s="4"/>
      <c r="G30" s="4"/>
      <c r="H30" s="4"/>
      <c r="I30" s="4"/>
      <c r="J30" s="4"/>
      <c r="K30" s="4"/>
      <c r="L30" s="4"/>
      <c r="M30" s="4"/>
      <c r="N30" s="4"/>
      <c r="O30" s="37"/>
    </row>
    <row r="31" spans="1:16" x14ac:dyDescent="0.25">
      <c r="A31" s="133"/>
      <c r="B31" s="4" t="s">
        <v>73</v>
      </c>
      <c r="C31" s="4"/>
      <c r="D31" s="4"/>
      <c r="E31" s="4"/>
      <c r="F31" s="4"/>
      <c r="G31" s="4"/>
      <c r="H31" s="4"/>
      <c r="I31" s="4"/>
      <c r="J31" s="4"/>
      <c r="K31" s="4"/>
      <c r="L31" s="4"/>
      <c r="M31" s="4"/>
      <c r="N31" s="4"/>
      <c r="O31" s="37"/>
    </row>
    <row r="32" spans="1:16" x14ac:dyDescent="0.25">
      <c r="A32" s="9"/>
      <c r="B32" s="127"/>
      <c r="C32" s="4" t="s">
        <v>91</v>
      </c>
      <c r="D32" s="4"/>
      <c r="E32" s="4"/>
      <c r="F32" s="4"/>
      <c r="G32" s="4"/>
      <c r="H32" s="4"/>
      <c r="I32" s="4"/>
      <c r="J32" s="4"/>
      <c r="K32" s="4"/>
      <c r="L32" s="4"/>
      <c r="M32" s="4"/>
      <c r="N32" s="4"/>
      <c r="O32" s="37"/>
    </row>
    <row r="33" spans="1:15" x14ac:dyDescent="0.25">
      <c r="A33" s="9"/>
      <c r="B33" s="127"/>
      <c r="C33" s="4" t="s">
        <v>39</v>
      </c>
      <c r="D33" s="4"/>
      <c r="E33" s="4"/>
      <c r="F33" s="4"/>
      <c r="G33" s="4"/>
      <c r="H33" s="4"/>
      <c r="I33" s="4"/>
      <c r="J33" s="4"/>
      <c r="K33" s="4"/>
      <c r="L33" s="4"/>
      <c r="M33" s="4"/>
      <c r="N33" s="4"/>
      <c r="O33" s="37"/>
    </row>
    <row r="34" spans="1:15" x14ac:dyDescent="0.25">
      <c r="A34" s="9"/>
      <c r="B34" s="127"/>
      <c r="C34" s="4" t="s">
        <v>113</v>
      </c>
      <c r="D34" s="4"/>
      <c r="E34" s="4"/>
      <c r="F34" s="4"/>
      <c r="G34" s="4"/>
      <c r="H34" s="4"/>
      <c r="I34" s="4"/>
      <c r="J34" s="4"/>
      <c r="K34" s="4"/>
      <c r="L34" s="4"/>
      <c r="M34" s="4"/>
      <c r="N34" s="4"/>
      <c r="O34" s="37"/>
    </row>
    <row r="35" spans="1:15" x14ac:dyDescent="0.25">
      <c r="A35" s="9"/>
      <c r="B35" s="127"/>
      <c r="C35" s="4" t="s">
        <v>74</v>
      </c>
      <c r="D35" s="4"/>
      <c r="E35" s="4"/>
      <c r="F35" s="4"/>
      <c r="G35" s="4"/>
      <c r="H35" s="4"/>
      <c r="I35" s="4"/>
      <c r="J35" s="4"/>
      <c r="K35" s="4"/>
      <c r="L35" s="4"/>
      <c r="M35" s="4"/>
      <c r="N35" s="4"/>
      <c r="O35" s="37"/>
    </row>
    <row r="36" spans="1:15" ht="20.100000000000001" customHeight="1" x14ac:dyDescent="0.25">
      <c r="A36" s="9"/>
      <c r="B36" s="169" t="s">
        <v>38</v>
      </c>
      <c r="C36" s="170"/>
      <c r="D36" s="165"/>
      <c r="E36" s="158"/>
      <c r="F36" s="158"/>
      <c r="G36" s="158"/>
      <c r="H36" s="158"/>
      <c r="I36" s="158"/>
      <c r="J36" s="158"/>
      <c r="K36" s="158"/>
      <c r="L36" s="158"/>
      <c r="M36" s="158"/>
      <c r="N36" s="159"/>
      <c r="O36" s="37"/>
    </row>
    <row r="37" spans="1:15" x14ac:dyDescent="0.25">
      <c r="A37" s="9"/>
      <c r="B37" s="4"/>
      <c r="C37" s="4"/>
      <c r="D37" s="4"/>
      <c r="E37" s="4"/>
      <c r="F37" s="4"/>
      <c r="G37" s="4"/>
      <c r="H37" s="4"/>
      <c r="I37" s="4"/>
      <c r="J37" s="4"/>
      <c r="K37" s="4"/>
      <c r="L37" s="4"/>
      <c r="M37" s="4"/>
      <c r="N37" s="4"/>
      <c r="O37" s="37"/>
    </row>
    <row r="38" spans="1:15" ht="15" customHeight="1" x14ac:dyDescent="0.25">
      <c r="A38" s="133"/>
      <c r="B38" s="4" t="s">
        <v>114</v>
      </c>
      <c r="C38" s="4"/>
      <c r="D38" s="4"/>
      <c r="E38" s="4"/>
      <c r="F38" s="4"/>
      <c r="G38" s="4"/>
      <c r="H38" s="4"/>
      <c r="I38" s="4"/>
      <c r="J38" s="4"/>
      <c r="K38" s="4"/>
      <c r="L38" s="4"/>
      <c r="M38" s="4"/>
      <c r="N38" s="4"/>
      <c r="O38" s="37"/>
    </row>
    <row r="39" spans="1:15" x14ac:dyDescent="0.25">
      <c r="A39" s="38"/>
      <c r="B39" s="6"/>
      <c r="C39" s="6"/>
      <c r="D39" s="6"/>
      <c r="E39" s="6"/>
      <c r="F39" s="6"/>
      <c r="G39" s="6"/>
      <c r="H39" s="6"/>
      <c r="I39" s="6"/>
      <c r="J39" s="6"/>
      <c r="K39" s="6"/>
      <c r="L39" s="6"/>
      <c r="M39" s="6"/>
      <c r="N39" s="6"/>
      <c r="O39" s="39"/>
    </row>
    <row r="40" spans="1:15" ht="15" customHeight="1" x14ac:dyDescent="0.25">
      <c r="A40" s="35"/>
      <c r="B40" s="5"/>
      <c r="C40" s="5"/>
      <c r="D40" s="8"/>
      <c r="E40" s="8"/>
      <c r="F40" s="8"/>
      <c r="G40" s="8"/>
      <c r="H40" s="5"/>
      <c r="I40" s="5"/>
      <c r="J40" s="5"/>
      <c r="K40" s="5"/>
      <c r="L40" s="5"/>
      <c r="M40" s="5"/>
      <c r="N40" s="5"/>
      <c r="O40" s="36"/>
    </row>
    <row r="41" spans="1:15" ht="15" customHeight="1" x14ac:dyDescent="0.25">
      <c r="A41" s="171" t="s">
        <v>99</v>
      </c>
      <c r="B41" s="172"/>
      <c r="C41" s="172"/>
      <c r="D41" s="172"/>
      <c r="E41" s="172"/>
      <c r="F41" s="172"/>
      <c r="G41" s="172"/>
      <c r="H41" s="172"/>
      <c r="I41" s="172"/>
      <c r="J41" s="172"/>
      <c r="K41" s="172"/>
      <c r="L41" s="172"/>
      <c r="M41" s="172"/>
      <c r="N41" s="172"/>
      <c r="O41" s="37"/>
    </row>
    <row r="42" spans="1:15" ht="15" customHeight="1" x14ac:dyDescent="0.25">
      <c r="A42" s="173"/>
      <c r="B42" s="172"/>
      <c r="C42" s="172"/>
      <c r="D42" s="172"/>
      <c r="E42" s="172"/>
      <c r="F42" s="172"/>
      <c r="G42" s="172"/>
      <c r="H42" s="172"/>
      <c r="I42" s="172"/>
      <c r="J42" s="172"/>
      <c r="K42" s="172"/>
      <c r="L42" s="172"/>
      <c r="M42" s="172"/>
      <c r="N42" s="172"/>
      <c r="O42" s="37"/>
    </row>
    <row r="43" spans="1:15" ht="15" customHeight="1" x14ac:dyDescent="0.25">
      <c r="A43" s="9"/>
      <c r="B43" s="4"/>
      <c r="C43" s="4"/>
      <c r="D43" s="131"/>
      <c r="E43" s="131"/>
      <c r="F43" s="131"/>
      <c r="G43" s="131"/>
      <c r="H43" s="4"/>
      <c r="I43" s="4"/>
      <c r="J43" s="4"/>
      <c r="K43" s="4"/>
      <c r="L43" s="4"/>
      <c r="M43" s="4"/>
      <c r="N43" s="4"/>
      <c r="O43" s="37"/>
    </row>
    <row r="44" spans="1:15" x14ac:dyDescent="0.25">
      <c r="A44" s="9"/>
      <c r="B44" s="4"/>
      <c r="C44" s="176"/>
      <c r="D44" s="177"/>
      <c r="E44" s="177"/>
      <c r="F44" s="177"/>
      <c r="G44" s="178"/>
      <c r="H44" s="4"/>
      <c r="I44" s="189"/>
      <c r="J44" s="190"/>
      <c r="K44" s="190"/>
      <c r="L44" s="190"/>
      <c r="M44" s="191"/>
      <c r="N44" s="192"/>
      <c r="O44" s="37"/>
    </row>
    <row r="45" spans="1:15" x14ac:dyDescent="0.25">
      <c r="A45" s="187">
        <f ca="1">TODAY()</f>
        <v>45293</v>
      </c>
      <c r="B45" s="188"/>
      <c r="C45" s="179"/>
      <c r="D45" s="180"/>
      <c r="E45" s="180"/>
      <c r="F45" s="180"/>
      <c r="G45" s="181"/>
      <c r="H45" s="4"/>
      <c r="I45" s="193"/>
      <c r="J45" s="194"/>
      <c r="K45" s="194"/>
      <c r="L45" s="194"/>
      <c r="M45" s="195"/>
      <c r="N45" s="196"/>
      <c r="O45" s="37"/>
    </row>
    <row r="46" spans="1:15" x14ac:dyDescent="0.25">
      <c r="A46" s="185" t="s">
        <v>81</v>
      </c>
      <c r="B46" s="186"/>
      <c r="C46" s="162" t="s">
        <v>56</v>
      </c>
      <c r="D46" s="163"/>
      <c r="E46" s="163"/>
      <c r="F46" s="164"/>
      <c r="G46" s="164"/>
      <c r="H46" s="4"/>
      <c r="I46" s="131" t="s">
        <v>44</v>
      </c>
      <c r="J46" s="174" t="s">
        <v>92</v>
      </c>
      <c r="K46" s="164"/>
      <c r="L46" s="164"/>
      <c r="M46" s="164"/>
      <c r="N46" s="164"/>
      <c r="O46" s="175"/>
    </row>
    <row r="47" spans="1:15" x14ac:dyDescent="0.25">
      <c r="A47" s="130"/>
      <c r="B47" s="10"/>
      <c r="C47" s="182" t="s">
        <v>82</v>
      </c>
      <c r="D47" s="183"/>
      <c r="E47" s="183"/>
      <c r="F47" s="184"/>
      <c r="G47" s="184"/>
      <c r="H47" s="4"/>
      <c r="I47" s="4"/>
      <c r="J47" s="197" t="s">
        <v>82</v>
      </c>
      <c r="K47" s="184"/>
      <c r="L47" s="184"/>
      <c r="M47" s="184"/>
      <c r="N47" s="184"/>
      <c r="O47" s="198"/>
    </row>
    <row r="48" spans="1:15" x14ac:dyDescent="0.25">
      <c r="A48" s="38"/>
      <c r="B48" s="6"/>
      <c r="C48" s="6"/>
      <c r="D48" s="11"/>
      <c r="E48" s="12"/>
      <c r="F48" s="12"/>
      <c r="G48" s="12"/>
      <c r="H48" s="6"/>
      <c r="I48" s="6"/>
      <c r="J48" s="6"/>
      <c r="K48" s="6"/>
      <c r="L48" s="6"/>
      <c r="M48" s="6"/>
      <c r="N48" s="6"/>
      <c r="O48" s="39"/>
    </row>
    <row r="49" spans="1:15" x14ac:dyDescent="0.25">
      <c r="A49" s="134"/>
      <c r="B49" s="34"/>
      <c r="C49" s="34"/>
      <c r="D49" s="34"/>
      <c r="E49" s="34"/>
      <c r="F49" s="34"/>
      <c r="G49" s="34"/>
      <c r="H49" s="34"/>
      <c r="I49" s="34"/>
      <c r="J49" s="34"/>
      <c r="K49" s="34"/>
      <c r="L49" s="34"/>
      <c r="M49" s="34"/>
      <c r="N49" s="34"/>
      <c r="O49" s="135"/>
    </row>
  </sheetData>
  <sheetProtection password="D3F3" sheet="1" selectLockedCells="1"/>
  <mergeCells count="19">
    <mergeCell ref="C47:G47"/>
    <mergeCell ref="A46:B46"/>
    <mergeCell ref="A45:B45"/>
    <mergeCell ref="I44:N45"/>
    <mergeCell ref="J47:O47"/>
    <mergeCell ref="D3:F3"/>
    <mergeCell ref="N1:O1"/>
    <mergeCell ref="C46:G46"/>
    <mergeCell ref="K3:N3"/>
    <mergeCell ref="K6:N6"/>
    <mergeCell ref="D5:F5"/>
    <mergeCell ref="D4:F4"/>
    <mergeCell ref="K4:N4"/>
    <mergeCell ref="K7:N7"/>
    <mergeCell ref="B36:C36"/>
    <mergeCell ref="D36:N36"/>
    <mergeCell ref="A41:N42"/>
    <mergeCell ref="J46:O46"/>
    <mergeCell ref="C44:G45"/>
  </mergeCells>
  <dataValidations count="6">
    <dataValidation type="list" errorStyle="information" allowBlank="1" showInputMessage="1" error="_x000a_" sqref="G14:G16 G20:G24 K20:K21">
      <formula1>"x"</formula1>
    </dataValidation>
    <dataValidation type="list" allowBlank="1" showInputMessage="1" sqref="A29:A31 B32:B35 A38">
      <formula1>"x"</formula1>
    </dataValidation>
    <dataValidation type="date" operator="greaterThanOrEqual" allowBlank="1" showInputMessage="1" showErrorMessage="1" error="Nur für Reisekosten des Jahres 2019 anwendbar!" sqref="D6:F7">
      <formula1>43831</formula1>
    </dataValidation>
    <dataValidation type="list" allowBlank="1" showInputMessage="1" showErrorMessage="1" sqref="G10 K10">
      <formula1>"x"</formula1>
    </dataValidation>
    <dataValidation type="date" operator="greaterThanOrEqual" allowBlank="1" showInputMessage="1" sqref="D4:F4">
      <formula1>45292</formula1>
    </dataValidation>
    <dataValidation type="date" operator="greaterThanOrEqual" allowBlank="1" showInputMessage="1" sqref="D5:F5">
      <formula1>45657</formula1>
    </dataValidation>
  </dataValidations>
  <pageMargins left="0.39370078740157483" right="0.19685039370078741" top="0.19685039370078741" bottom="0.19685039370078741"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S109"/>
  <sheetViews>
    <sheetView tabSelected="1" zoomScaleNormal="100" workbookViewId="0">
      <selection activeCell="A5" sqref="A5"/>
    </sheetView>
  </sheetViews>
  <sheetFormatPr baseColWidth="10" defaultRowHeight="15" x14ac:dyDescent="0.25"/>
  <cols>
    <col min="1" max="1" width="11.7109375" style="1" customWidth="1"/>
    <col min="2" max="2" width="12.42578125" style="1" bestFit="1" customWidth="1"/>
    <col min="3" max="3" width="13.28515625" style="1" customWidth="1"/>
    <col min="4" max="4" width="11.42578125" style="1" customWidth="1"/>
    <col min="5" max="5" width="13.7109375" style="1" customWidth="1"/>
    <col min="6" max="7" width="13" style="1" customWidth="1"/>
    <col min="8" max="8" width="16.28515625" style="1" customWidth="1"/>
    <col min="9" max="9" width="14.28515625" style="1" customWidth="1"/>
    <col min="10" max="10" width="11.7109375" style="1" customWidth="1"/>
    <col min="11" max="11" width="15.7109375" style="1" customWidth="1"/>
    <col min="12" max="12" width="2.85546875" style="2" customWidth="1"/>
    <col min="13" max="13" width="25.85546875" style="2" hidden="1" customWidth="1"/>
    <col min="14" max="14" width="20.7109375" style="2" hidden="1" customWidth="1"/>
    <col min="15" max="15" width="18" style="1" hidden="1" customWidth="1"/>
    <col min="16" max="16" width="10.7109375" style="1" hidden="1" customWidth="1"/>
    <col min="17" max="17" width="8.5703125" style="1" hidden="1" customWidth="1"/>
    <col min="18" max="18" width="16.42578125" style="1" customWidth="1"/>
    <col min="19" max="19" width="10.42578125" style="1" customWidth="1"/>
    <col min="20" max="20" width="21.42578125" style="1" customWidth="1"/>
    <col min="21" max="16384" width="11.42578125" style="1"/>
  </cols>
  <sheetData>
    <row r="1" spans="1:18" ht="20.100000000000001" customHeight="1" x14ac:dyDescent="0.3">
      <c r="A1" s="32" t="s">
        <v>137</v>
      </c>
      <c r="B1" s="34"/>
      <c r="C1" s="34"/>
      <c r="D1" s="34"/>
      <c r="E1" s="34"/>
      <c r="F1" s="34"/>
      <c r="G1" s="34"/>
      <c r="H1" s="34"/>
      <c r="I1" s="34"/>
      <c r="J1" s="89"/>
      <c r="K1" s="89"/>
      <c r="L1" s="34"/>
      <c r="M1" s="34"/>
      <c r="N1" s="34"/>
      <c r="O1" s="34"/>
      <c r="P1" s="34"/>
      <c r="Q1" s="34"/>
      <c r="R1" s="90" t="s">
        <v>136</v>
      </c>
    </row>
    <row r="2" spans="1:18" ht="5.0999999999999996" customHeight="1" x14ac:dyDescent="0.3">
      <c r="A2" s="136"/>
      <c r="B2" s="5"/>
      <c r="C2" s="5"/>
      <c r="D2" s="5"/>
      <c r="E2" s="5"/>
      <c r="F2" s="5"/>
      <c r="G2" s="5"/>
      <c r="H2" s="5"/>
      <c r="I2" s="5"/>
      <c r="J2" s="137"/>
      <c r="K2" s="137"/>
      <c r="L2" s="5"/>
      <c r="M2" s="5"/>
      <c r="N2" s="5"/>
      <c r="O2" s="5"/>
      <c r="P2" s="5"/>
      <c r="Q2" s="5"/>
      <c r="R2" s="138"/>
    </row>
    <row r="3" spans="1:18" ht="15" customHeight="1" x14ac:dyDescent="0.25">
      <c r="A3" s="9" t="s">
        <v>48</v>
      </c>
      <c r="B3" s="4"/>
      <c r="C3" s="4"/>
      <c r="D3" s="4"/>
      <c r="E3" s="4"/>
      <c r="F3" s="4"/>
      <c r="G3" s="4"/>
      <c r="H3" s="4"/>
      <c r="I3" s="4"/>
      <c r="J3" s="4"/>
      <c r="K3" s="4"/>
      <c r="L3" s="4"/>
      <c r="M3" s="4" t="s">
        <v>11</v>
      </c>
      <c r="N3" s="4"/>
      <c r="O3" s="4"/>
      <c r="P3" s="4"/>
      <c r="Q3" s="4"/>
      <c r="R3" s="37"/>
    </row>
    <row r="4" spans="1:18" ht="15" customHeight="1" x14ac:dyDescent="0.25">
      <c r="A4" s="9" t="s">
        <v>0</v>
      </c>
      <c r="B4" s="4" t="s">
        <v>50</v>
      </c>
      <c r="C4" s="144" t="s">
        <v>9</v>
      </c>
      <c r="D4" s="4"/>
      <c r="E4" s="229" t="s">
        <v>76</v>
      </c>
      <c r="F4" s="229"/>
      <c r="G4" s="4"/>
      <c r="H4" s="147"/>
      <c r="I4" s="4"/>
      <c r="J4" s="13" t="s">
        <v>87</v>
      </c>
      <c r="K4" s="4"/>
      <c r="L4" s="4"/>
      <c r="M4" s="4"/>
      <c r="N4" s="4"/>
      <c r="O4" s="144" t="s">
        <v>12</v>
      </c>
      <c r="P4" s="14">
        <v>0.33334490740740735</v>
      </c>
      <c r="Q4" s="4"/>
      <c r="R4" s="37"/>
    </row>
    <row r="5" spans="1:18" ht="20.100000000000001" customHeight="1" x14ac:dyDescent="0.25">
      <c r="A5" s="139"/>
      <c r="B5" s="129"/>
      <c r="C5" s="4">
        <f>IF(B5="",1,B5-A5+1)</f>
        <v>1</v>
      </c>
      <c r="D5" s="4"/>
      <c r="E5" s="233"/>
      <c r="F5" s="234"/>
      <c r="G5" s="234"/>
      <c r="H5" s="235"/>
      <c r="I5" s="4"/>
      <c r="J5" s="247"/>
      <c r="K5" s="248"/>
      <c r="L5" s="249"/>
      <c r="M5" s="4"/>
      <c r="N5" s="4"/>
      <c r="O5" s="4" t="s">
        <v>16</v>
      </c>
      <c r="P5" s="15">
        <v>1</v>
      </c>
      <c r="Q5" s="4"/>
      <c r="R5" s="37"/>
    </row>
    <row r="6" spans="1:18" ht="5.0999999999999996" customHeight="1" x14ac:dyDescent="0.25">
      <c r="A6" s="9"/>
      <c r="B6" s="4"/>
      <c r="C6" s="4"/>
      <c r="D6" s="4"/>
      <c r="E6" s="4"/>
      <c r="F6" s="4"/>
      <c r="G6" s="4"/>
      <c r="H6" s="4"/>
      <c r="I6" s="4"/>
      <c r="J6" s="16"/>
      <c r="K6" s="16"/>
      <c r="L6" s="4"/>
      <c r="M6" s="4"/>
      <c r="N6" s="4"/>
      <c r="O6" s="4"/>
      <c r="P6" s="15"/>
      <c r="Q6" s="4"/>
      <c r="R6" s="37"/>
    </row>
    <row r="7" spans="1:18" ht="15" customHeight="1" x14ac:dyDescent="0.25">
      <c r="A7" s="9" t="s">
        <v>115</v>
      </c>
      <c r="B7" s="4"/>
      <c r="C7" s="4"/>
      <c r="D7" s="4"/>
      <c r="E7" s="229" t="s">
        <v>77</v>
      </c>
      <c r="F7" s="229"/>
      <c r="G7" s="229"/>
      <c r="H7" s="4"/>
      <c r="I7" s="4"/>
      <c r="J7" s="13" t="s">
        <v>93</v>
      </c>
      <c r="K7" s="16"/>
      <c r="L7" s="4"/>
      <c r="M7" s="4"/>
      <c r="N7" s="4"/>
      <c r="O7" s="4"/>
      <c r="P7" s="15"/>
      <c r="Q7" s="4"/>
      <c r="R7" s="37"/>
    </row>
    <row r="8" spans="1:18" ht="20.100000000000001" customHeight="1" x14ac:dyDescent="0.25">
      <c r="A8" s="236"/>
      <c r="B8" s="158"/>
      <c r="C8" s="159"/>
      <c r="D8" s="4"/>
      <c r="E8" s="233"/>
      <c r="F8" s="234"/>
      <c r="G8" s="234"/>
      <c r="H8" s="235"/>
      <c r="I8" s="4"/>
      <c r="J8" s="247"/>
      <c r="K8" s="248"/>
      <c r="L8" s="249"/>
      <c r="M8" s="4"/>
      <c r="N8" s="4"/>
      <c r="O8" s="4"/>
      <c r="P8" s="15"/>
      <c r="Q8" s="4"/>
      <c r="R8" s="37"/>
    </row>
    <row r="9" spans="1:18" ht="9.9499999999999993" customHeight="1" x14ac:dyDescent="0.25">
      <c r="A9" s="9"/>
      <c r="B9" s="4"/>
      <c r="C9" s="4"/>
      <c r="D9" s="4"/>
      <c r="E9" s="4"/>
      <c r="F9" s="4"/>
      <c r="G9" s="4"/>
      <c r="H9" s="4"/>
      <c r="I9" s="4"/>
      <c r="J9" s="4"/>
      <c r="K9" s="4"/>
      <c r="L9" s="4"/>
      <c r="M9" s="4"/>
      <c r="N9" s="4"/>
      <c r="O9" s="4"/>
      <c r="P9" s="15"/>
      <c r="Q9" s="4"/>
      <c r="R9" s="37"/>
    </row>
    <row r="10" spans="1:18" ht="15" customHeight="1" x14ac:dyDescent="0.25">
      <c r="A10" s="243" t="s">
        <v>26</v>
      </c>
      <c r="B10" s="244"/>
      <c r="C10" s="244"/>
      <c r="D10" s="245"/>
      <c r="E10" s="240" t="s">
        <v>3</v>
      </c>
      <c r="F10" s="241"/>
      <c r="G10" s="242"/>
      <c r="H10" s="237" t="s">
        <v>24</v>
      </c>
      <c r="I10" s="238"/>
      <c r="J10" s="239"/>
      <c r="K10" s="4"/>
      <c r="L10" s="4"/>
      <c r="M10" s="4"/>
      <c r="N10" s="4"/>
      <c r="O10" s="4"/>
      <c r="P10" s="4"/>
      <c r="Q10" s="4"/>
      <c r="R10" s="37"/>
    </row>
    <row r="11" spans="1:18" ht="15" customHeight="1" x14ac:dyDescent="0.25">
      <c r="A11" s="91" t="s">
        <v>1</v>
      </c>
      <c r="B11" s="76" t="s">
        <v>71</v>
      </c>
      <c r="C11" s="76" t="s">
        <v>72</v>
      </c>
      <c r="D11" s="77" t="s">
        <v>2</v>
      </c>
      <c r="E11" s="78" t="s">
        <v>4</v>
      </c>
      <c r="F11" s="79" t="s">
        <v>5</v>
      </c>
      <c r="G11" s="80" t="s">
        <v>6</v>
      </c>
      <c r="H11" s="81" t="s">
        <v>27</v>
      </c>
      <c r="I11" s="82" t="s">
        <v>7</v>
      </c>
      <c r="J11" s="83" t="s">
        <v>8</v>
      </c>
      <c r="K11" s="4"/>
      <c r="L11" s="4"/>
      <c r="M11" s="4"/>
      <c r="N11" s="4"/>
      <c r="O11" s="4"/>
      <c r="P11" s="4"/>
      <c r="Q11" s="4"/>
      <c r="R11" s="37"/>
    </row>
    <row r="12" spans="1:18" x14ac:dyDescent="0.25">
      <c r="A12" s="92" t="str">
        <f>IF(A5="","",A5)</f>
        <v/>
      </c>
      <c r="B12" s="42"/>
      <c r="C12" s="43"/>
      <c r="D12" s="44">
        <f>C12-B12</f>
        <v>0</v>
      </c>
      <c r="E12" s="45"/>
      <c r="F12" s="46"/>
      <c r="G12" s="47"/>
      <c r="H12" s="48">
        <f t="shared" ref="H12:H25" si="0">IF(D12=$P$5,24,IF((C12-B12)*1440&gt;=$N$35,$O$35,IF((C12-B12)*1440&gt;=$N$36,$O$36,0)))</f>
        <v>0</v>
      </c>
      <c r="I12" s="49">
        <f>MAX(E12*$N$13,E12*$O$13*$Q$13)+MAX(F12*$N$14,F12*$O$14*$Q$13)+MAX(G12*$O$15*$Q$13,G12*$N$15)</f>
        <v>0</v>
      </c>
      <c r="J12" s="50">
        <f>IF((H12-I12)&lt;0,0,H12-I12)</f>
        <v>0</v>
      </c>
      <c r="K12" s="4"/>
      <c r="L12" s="4"/>
      <c r="M12" s="4"/>
      <c r="N12" s="144" t="s">
        <v>10</v>
      </c>
      <c r="O12" s="4" t="s">
        <v>17</v>
      </c>
      <c r="P12" s="4" t="s">
        <v>22</v>
      </c>
      <c r="Q12" s="4"/>
      <c r="R12" s="37"/>
    </row>
    <row r="13" spans="1:18" x14ac:dyDescent="0.25">
      <c r="A13" s="93" t="str">
        <f>IF($C$5&gt;=2,$A$5+1,"")</f>
        <v/>
      </c>
      <c r="B13" s="51"/>
      <c r="C13" s="52"/>
      <c r="D13" s="53">
        <f>IF($C$5&gt;=3,$P$5,C13-B13)</f>
        <v>0</v>
      </c>
      <c r="E13" s="54"/>
      <c r="F13" s="55"/>
      <c r="G13" s="56"/>
      <c r="H13" s="57">
        <f t="shared" si="0"/>
        <v>0</v>
      </c>
      <c r="I13" s="58">
        <f t="shared" ref="I13:I25" si="1">MAX(E13*$N$13,E13*$O$13*$Q$13)+MAX(F13*$N$14,F13*$O$14*$Q$13)+MAX(G13*$O$15*$Q$13,G13*$N$15)</f>
        <v>0</v>
      </c>
      <c r="J13" s="59">
        <f t="shared" ref="J13:J25" si="2">IF((H13-I13)&lt;0,0,H13-I13)</f>
        <v>0</v>
      </c>
      <c r="K13" s="4"/>
      <c r="L13" s="4"/>
      <c r="M13" s="4" t="s">
        <v>4</v>
      </c>
      <c r="N13" s="20">
        <v>2.17</v>
      </c>
      <c r="O13" s="4">
        <v>0.2</v>
      </c>
      <c r="P13" s="4">
        <v>6.4</v>
      </c>
      <c r="Q13" s="4">
        <v>24</v>
      </c>
      <c r="R13" s="37"/>
    </row>
    <row r="14" spans="1:18" x14ac:dyDescent="0.25">
      <c r="A14" s="93" t="str">
        <f>IF($C$5&gt;=3,$A$5+2,"")</f>
        <v/>
      </c>
      <c r="B14" s="60"/>
      <c r="C14" s="61"/>
      <c r="D14" s="53">
        <f>IF($C$5&gt;=4,$P$5,C14-B14)</f>
        <v>0</v>
      </c>
      <c r="E14" s="54"/>
      <c r="F14" s="55"/>
      <c r="G14" s="56"/>
      <c r="H14" s="57">
        <f t="shared" si="0"/>
        <v>0</v>
      </c>
      <c r="I14" s="58">
        <f t="shared" si="1"/>
        <v>0</v>
      </c>
      <c r="J14" s="59">
        <f t="shared" si="2"/>
        <v>0</v>
      </c>
      <c r="K14" s="4"/>
      <c r="L14" s="4"/>
      <c r="M14" s="4" t="s">
        <v>5</v>
      </c>
      <c r="N14" s="20">
        <v>4.13</v>
      </c>
      <c r="O14" s="4">
        <v>0.4</v>
      </c>
      <c r="P14" s="4">
        <v>12.8</v>
      </c>
      <c r="Q14" s="4">
        <v>24</v>
      </c>
      <c r="R14" s="37"/>
    </row>
    <row r="15" spans="1:18" x14ac:dyDescent="0.25">
      <c r="A15" s="93" t="str">
        <f>IF($C$5&gt;=4,$A$5+3,"")</f>
        <v/>
      </c>
      <c r="B15" s="62"/>
      <c r="C15" s="52"/>
      <c r="D15" s="53">
        <f>IF($C$5&gt;=5,$P$5,C15-B15)</f>
        <v>0</v>
      </c>
      <c r="E15" s="54"/>
      <c r="F15" s="55"/>
      <c r="G15" s="56"/>
      <c r="H15" s="57">
        <f t="shared" si="0"/>
        <v>0</v>
      </c>
      <c r="I15" s="58">
        <f t="shared" si="1"/>
        <v>0</v>
      </c>
      <c r="J15" s="59">
        <f t="shared" si="2"/>
        <v>0</v>
      </c>
      <c r="K15" s="4"/>
      <c r="L15" s="4"/>
      <c r="M15" s="4" t="s">
        <v>6</v>
      </c>
      <c r="N15" s="20">
        <v>4.13</v>
      </c>
      <c r="O15" s="4">
        <v>0.4</v>
      </c>
      <c r="P15" s="4">
        <v>12.8</v>
      </c>
      <c r="Q15" s="4">
        <v>24</v>
      </c>
      <c r="R15" s="37"/>
    </row>
    <row r="16" spans="1:18" x14ac:dyDescent="0.25">
      <c r="A16" s="93" t="str">
        <f>IF($C$5&gt;=5,$A$5+4,"")</f>
        <v/>
      </c>
      <c r="B16" s="51"/>
      <c r="C16" s="61"/>
      <c r="D16" s="53">
        <f>IF($C$5&gt;=6,$P$5,C16-B16)</f>
        <v>0</v>
      </c>
      <c r="E16" s="54"/>
      <c r="F16" s="55"/>
      <c r="G16" s="56"/>
      <c r="H16" s="57">
        <f t="shared" si="0"/>
        <v>0</v>
      </c>
      <c r="I16" s="58">
        <f t="shared" si="1"/>
        <v>0</v>
      </c>
      <c r="J16" s="59">
        <f t="shared" si="2"/>
        <v>0</v>
      </c>
      <c r="K16" s="4"/>
      <c r="L16" s="4"/>
      <c r="M16" s="4"/>
      <c r="N16" s="4"/>
      <c r="O16" s="4" t="s">
        <v>13</v>
      </c>
      <c r="P16" s="4"/>
      <c r="Q16" s="4"/>
      <c r="R16" s="37"/>
    </row>
    <row r="17" spans="1:18" x14ac:dyDescent="0.25">
      <c r="A17" s="93" t="str">
        <f>IF($C$5&gt;=6,$A$5+5,"")</f>
        <v/>
      </c>
      <c r="B17" s="60"/>
      <c r="C17" s="61"/>
      <c r="D17" s="53">
        <f>IF($C$5&gt;=7,$P$5,C17-B17)</f>
        <v>0</v>
      </c>
      <c r="E17" s="54"/>
      <c r="F17" s="55"/>
      <c r="G17" s="56"/>
      <c r="H17" s="57">
        <f t="shared" si="0"/>
        <v>0</v>
      </c>
      <c r="I17" s="58">
        <f t="shared" si="1"/>
        <v>0</v>
      </c>
      <c r="J17" s="59">
        <f t="shared" si="2"/>
        <v>0</v>
      </c>
      <c r="K17" s="4"/>
      <c r="L17" s="4"/>
      <c r="M17" s="4"/>
      <c r="N17" s="4"/>
      <c r="O17" s="4"/>
      <c r="P17" s="4"/>
      <c r="Q17" s="4"/>
      <c r="R17" s="37"/>
    </row>
    <row r="18" spans="1:18" x14ac:dyDescent="0.25">
      <c r="A18" s="93" t="str">
        <f>IF($C$5&gt;=7,$A$5+6,"")</f>
        <v/>
      </c>
      <c r="B18" s="60"/>
      <c r="C18" s="61"/>
      <c r="D18" s="53">
        <f>IF($C$5&gt;=8,$P$5,C18-B18)</f>
        <v>0</v>
      </c>
      <c r="E18" s="54"/>
      <c r="F18" s="55"/>
      <c r="G18" s="56"/>
      <c r="H18" s="57">
        <f t="shared" si="0"/>
        <v>0</v>
      </c>
      <c r="I18" s="58">
        <f t="shared" si="1"/>
        <v>0</v>
      </c>
      <c r="J18" s="59">
        <f t="shared" si="2"/>
        <v>0</v>
      </c>
      <c r="K18" s="4"/>
      <c r="L18" s="4"/>
      <c r="M18" s="4"/>
      <c r="N18" s="4"/>
      <c r="O18" s="4"/>
      <c r="P18" s="4"/>
      <c r="Q18" s="4"/>
      <c r="R18" s="37"/>
    </row>
    <row r="19" spans="1:18" x14ac:dyDescent="0.25">
      <c r="A19" s="93" t="str">
        <f>IF($C$5&gt;=8,$A$5+7,"")</f>
        <v/>
      </c>
      <c r="B19" s="60"/>
      <c r="C19" s="61"/>
      <c r="D19" s="53">
        <f>IF($C$5&gt;=9,$P$5,C19-B19)</f>
        <v>0</v>
      </c>
      <c r="E19" s="54"/>
      <c r="F19" s="55"/>
      <c r="G19" s="56"/>
      <c r="H19" s="57">
        <f t="shared" si="0"/>
        <v>0</v>
      </c>
      <c r="I19" s="58">
        <f t="shared" si="1"/>
        <v>0</v>
      </c>
      <c r="J19" s="59">
        <f t="shared" si="2"/>
        <v>0</v>
      </c>
      <c r="K19" s="4"/>
      <c r="L19" s="4"/>
      <c r="M19" s="21"/>
      <c r="N19" s="21">
        <v>16</v>
      </c>
      <c r="O19" s="4"/>
      <c r="P19" s="4"/>
      <c r="Q19" s="4"/>
      <c r="R19" s="37"/>
    </row>
    <row r="20" spans="1:18" x14ac:dyDescent="0.25">
      <c r="A20" s="93" t="str">
        <f>IF($C$5&gt;=9,$A$5+8,"")</f>
        <v/>
      </c>
      <c r="B20" s="62"/>
      <c r="C20" s="52"/>
      <c r="D20" s="53">
        <f>IF($C$5&gt;=10,$P$5,C20-B20)</f>
        <v>0</v>
      </c>
      <c r="E20" s="54"/>
      <c r="F20" s="55"/>
      <c r="G20" s="56"/>
      <c r="H20" s="57">
        <f t="shared" si="0"/>
        <v>0</v>
      </c>
      <c r="I20" s="58">
        <f t="shared" si="1"/>
        <v>0</v>
      </c>
      <c r="J20" s="59">
        <f t="shared" si="2"/>
        <v>0</v>
      </c>
      <c r="K20" s="4"/>
      <c r="L20" s="4"/>
      <c r="M20" s="21"/>
      <c r="N20" s="21">
        <v>32</v>
      </c>
      <c r="O20" s="4"/>
      <c r="P20" s="4"/>
      <c r="Q20" s="4"/>
      <c r="R20" s="37"/>
    </row>
    <row r="21" spans="1:18" x14ac:dyDescent="0.25">
      <c r="A21" s="93" t="str">
        <f>IF($C$5&gt;=10,$A$5+9,"")</f>
        <v/>
      </c>
      <c r="B21" s="62"/>
      <c r="C21" s="61"/>
      <c r="D21" s="53">
        <f>IF($C$5&gt;=11,$P$5,C21-B21)</f>
        <v>0</v>
      </c>
      <c r="E21" s="54"/>
      <c r="F21" s="55"/>
      <c r="G21" s="56"/>
      <c r="H21" s="57">
        <f t="shared" si="0"/>
        <v>0</v>
      </c>
      <c r="I21" s="58">
        <f t="shared" si="1"/>
        <v>0</v>
      </c>
      <c r="J21" s="59">
        <f t="shared" si="2"/>
        <v>0</v>
      </c>
      <c r="K21" s="4"/>
      <c r="L21" s="4"/>
      <c r="M21" s="4" t="s">
        <v>30</v>
      </c>
      <c r="N21" s="4"/>
      <c r="O21" s="4"/>
      <c r="P21" s="4"/>
      <c r="Q21" s="4"/>
      <c r="R21" s="37"/>
    </row>
    <row r="22" spans="1:18" x14ac:dyDescent="0.25">
      <c r="A22" s="93" t="str">
        <f>IF($C$5&gt;=11,$A$5+10,"")</f>
        <v/>
      </c>
      <c r="B22" s="51"/>
      <c r="C22" s="61"/>
      <c r="D22" s="53">
        <f>IF($C$5&gt;=12,$P$5,C22-B22)</f>
        <v>0</v>
      </c>
      <c r="E22" s="54"/>
      <c r="F22" s="55"/>
      <c r="G22" s="56"/>
      <c r="H22" s="57">
        <f t="shared" si="0"/>
        <v>0</v>
      </c>
      <c r="I22" s="58">
        <f t="shared" si="1"/>
        <v>0</v>
      </c>
      <c r="J22" s="59">
        <f t="shared" si="2"/>
        <v>0</v>
      </c>
      <c r="K22" s="4"/>
      <c r="L22" s="4"/>
      <c r="M22" s="4" t="b">
        <f>AND(A5&lt;&gt;"",B12&lt;&gt;"",C12&lt;&gt;"",E12&lt;&gt;"",F12&lt;&gt;"",G12&lt;&gt;"")</f>
        <v>0</v>
      </c>
      <c r="N22" s="17" t="b">
        <f>IF(AND(M22=TRUE,M23=TRUE,M24=TRUE,M25=TRUE,M26=TRUE,M28=TRUE,M29=TRUE),TRUE,FALSE)</f>
        <v>0</v>
      </c>
      <c r="O22" s="4"/>
      <c r="P22" s="4"/>
      <c r="Q22" s="4"/>
      <c r="R22" s="37"/>
    </row>
    <row r="23" spans="1:18" x14ac:dyDescent="0.25">
      <c r="A23" s="93" t="str">
        <f>IF($C$5&gt;=12,$A$5+11,"")</f>
        <v/>
      </c>
      <c r="B23" s="62"/>
      <c r="C23" s="61"/>
      <c r="D23" s="53">
        <f>IF($C$5&gt;=13,$P$5,C23-B23)</f>
        <v>0</v>
      </c>
      <c r="E23" s="63"/>
      <c r="F23" s="64"/>
      <c r="G23" s="65"/>
      <c r="H23" s="57">
        <f t="shared" si="0"/>
        <v>0</v>
      </c>
      <c r="I23" s="58">
        <f t="shared" si="1"/>
        <v>0</v>
      </c>
      <c r="J23" s="59">
        <f t="shared" si="2"/>
        <v>0</v>
      </c>
      <c r="K23" s="4"/>
      <c r="L23" s="4"/>
      <c r="M23" s="4" t="b">
        <f>IF(A13="",TRUE,AND(E13&lt;&gt;"",F13&lt;&gt;"",G13&lt;&gt;"",IF($C$5=2,AND(B13&lt;&gt;"",C13&lt;&gt;""),TRUE)))</f>
        <v>1</v>
      </c>
      <c r="N23" s="4"/>
      <c r="O23" s="4"/>
      <c r="P23" s="4"/>
      <c r="Q23" s="4"/>
      <c r="R23" s="37"/>
    </row>
    <row r="24" spans="1:18" x14ac:dyDescent="0.25">
      <c r="A24" s="93" t="str">
        <f>IF($C$5&gt;=13,$A$5+12,"")</f>
        <v/>
      </c>
      <c r="B24" s="62"/>
      <c r="C24" s="61"/>
      <c r="D24" s="53">
        <f>IF($C$5&gt;=14,$P$5,C24-B24)</f>
        <v>0</v>
      </c>
      <c r="E24" s="63"/>
      <c r="F24" s="64"/>
      <c r="G24" s="65"/>
      <c r="H24" s="57">
        <f t="shared" si="0"/>
        <v>0</v>
      </c>
      <c r="I24" s="58">
        <f t="shared" si="1"/>
        <v>0</v>
      </c>
      <c r="J24" s="59">
        <f t="shared" si="2"/>
        <v>0</v>
      </c>
      <c r="K24" s="4"/>
      <c r="L24" s="4"/>
      <c r="M24" s="4" t="b">
        <f>IF(A14="",TRUE,AND(E14&lt;&gt;"",F14&lt;&gt;"",G14&lt;&gt;"",IF($C$5=3,AND(B14&lt;&gt;"",C14&lt;&gt;""),TRUE)))</f>
        <v>1</v>
      </c>
      <c r="N24" s="4"/>
      <c r="O24" s="4"/>
      <c r="P24" s="4"/>
      <c r="Q24" s="4"/>
      <c r="R24" s="37"/>
    </row>
    <row r="25" spans="1:18" x14ac:dyDescent="0.25">
      <c r="A25" s="94" t="str">
        <f>IF($C$5&gt;=14,$A$5+13,"")</f>
        <v/>
      </c>
      <c r="B25" s="66"/>
      <c r="C25" s="67"/>
      <c r="D25" s="68">
        <f>IF($C$5&gt;=15,$P$5,C25-B25)</f>
        <v>0</v>
      </c>
      <c r="E25" s="69"/>
      <c r="F25" s="70"/>
      <c r="G25" s="71"/>
      <c r="H25" s="72">
        <f t="shared" si="0"/>
        <v>0</v>
      </c>
      <c r="I25" s="73">
        <f t="shared" si="1"/>
        <v>0</v>
      </c>
      <c r="J25" s="74">
        <f t="shared" si="2"/>
        <v>0</v>
      </c>
      <c r="K25" s="4"/>
      <c r="L25" s="4"/>
      <c r="M25" s="4" t="b">
        <f>IF(A20="",TRUE,AND(E20&lt;&gt;"",F20&lt;&gt;"",G20&lt;&gt;"",IF($C$5=4,AND(B20&lt;&gt;"",C20&lt;&gt;""),TRUE)))</f>
        <v>1</v>
      </c>
      <c r="N25" s="4"/>
      <c r="O25" s="4"/>
      <c r="P25" s="4"/>
      <c r="Q25" s="4"/>
      <c r="R25" s="37"/>
    </row>
    <row r="26" spans="1:18" x14ac:dyDescent="0.25">
      <c r="A26" s="95"/>
      <c r="B26" s="4"/>
      <c r="C26" s="4"/>
      <c r="D26" s="4"/>
      <c r="E26" s="4"/>
      <c r="F26" s="4"/>
      <c r="G26" s="4"/>
      <c r="H26" s="4"/>
      <c r="I26" s="16"/>
      <c r="J26" s="75">
        <f>SUM(J12:J25)</f>
        <v>0</v>
      </c>
      <c r="K26" s="4"/>
      <c r="L26" s="4"/>
      <c r="M26" s="4" t="b">
        <f>IF(A21="",TRUE,AND(E21&lt;&gt;"",F21&lt;&gt;"",G21&lt;&gt;"",IF($C$5=5,AND(B21&lt;&gt;"",C21&lt;&gt;""),TRUE)))</f>
        <v>1</v>
      </c>
      <c r="N26" s="4"/>
      <c r="O26" s="4"/>
      <c r="P26" s="4"/>
      <c r="Q26" s="4"/>
      <c r="R26" s="37"/>
    </row>
    <row r="27" spans="1:18" x14ac:dyDescent="0.25">
      <c r="A27" s="246" t="s">
        <v>25</v>
      </c>
      <c r="B27" s="238"/>
      <c r="C27" s="238"/>
      <c r="D27" s="238"/>
      <c r="E27" s="238"/>
      <c r="F27" s="239"/>
      <c r="G27" s="16"/>
      <c r="H27" s="16"/>
      <c r="I27" s="16"/>
      <c r="J27" s="16"/>
      <c r="K27" s="4"/>
      <c r="L27" s="4"/>
      <c r="M27" s="4"/>
      <c r="N27" s="4"/>
      <c r="O27" s="4"/>
      <c r="P27" s="4"/>
      <c r="Q27" s="4"/>
      <c r="R27" s="37"/>
    </row>
    <row r="28" spans="1:18" ht="38.25" x14ac:dyDescent="0.25">
      <c r="A28" s="96" t="s">
        <v>28</v>
      </c>
      <c r="B28" s="22" t="s">
        <v>23</v>
      </c>
      <c r="C28" s="23" t="s">
        <v>78</v>
      </c>
      <c r="D28" s="24" t="s">
        <v>29</v>
      </c>
      <c r="E28" s="22" t="s">
        <v>52</v>
      </c>
      <c r="F28" s="23" t="s">
        <v>18</v>
      </c>
      <c r="G28" s="25"/>
      <c r="H28" s="4"/>
      <c r="I28" s="16"/>
      <c r="J28" s="16"/>
      <c r="K28" s="4"/>
      <c r="L28" s="4"/>
      <c r="M28" s="4" t="b">
        <f>IF(A22="",TRUE,AND(E22&lt;&gt;"",F22&lt;&gt;"",G22&lt;&gt;"",IF($C$5=6,AND(B22&lt;&gt;"",C22&lt;&gt;""),TRUE)))</f>
        <v>1</v>
      </c>
      <c r="N28" s="4"/>
      <c r="O28" s="4"/>
      <c r="P28" s="4"/>
      <c r="Q28" s="4"/>
      <c r="R28" s="37"/>
    </row>
    <row r="29" spans="1:18" x14ac:dyDescent="0.25">
      <c r="A29" s="114" t="str">
        <f>A12</f>
        <v/>
      </c>
      <c r="B29" s="115">
        <f>IF($C$5&gt;1,$N$19,IF(D12=$M$34,$N$20,IF(D12&gt;$M$36,16,0)))</f>
        <v>0</v>
      </c>
      <c r="C29" s="116">
        <f>IF(B29&gt;0,E12*$P$13+F12*$P$14+G12*$P$15,0)</f>
        <v>0</v>
      </c>
      <c r="D29" s="116">
        <f>IF(C29&gt;B29,0,B29-C29)</f>
        <v>0</v>
      </c>
      <c r="E29" s="117">
        <f>IF(D12=M36,MAX(H12,I12),J12)+IF(H12=0,E12*$N$13+F12*$N$14+G12*$N$15,0)</f>
        <v>0</v>
      </c>
      <c r="F29" s="50">
        <f>IF(D29-E29&lt;0,E29-D29,0)</f>
        <v>0</v>
      </c>
      <c r="G29" s="4"/>
      <c r="H29" s="4"/>
      <c r="I29" s="4"/>
      <c r="J29" s="4"/>
      <c r="K29" s="4"/>
      <c r="L29" s="4"/>
      <c r="M29" s="4" t="b">
        <f>IF(A25="",TRUE,AND(E25&lt;&gt;"",F25&lt;&gt;"",G25&lt;&gt;"",IF($C$5=7,AND(B25&lt;&gt;"",C25&lt;&gt;""),TRUE)))</f>
        <v>1</v>
      </c>
      <c r="N29" s="4"/>
      <c r="O29" s="4"/>
      <c r="P29" s="4"/>
      <c r="Q29" s="4"/>
      <c r="R29" s="37"/>
    </row>
    <row r="30" spans="1:18" x14ac:dyDescent="0.25">
      <c r="A30" s="118" t="str">
        <f>A13</f>
        <v/>
      </c>
      <c r="B30" s="119">
        <f>IF($C$5=2,$N$19,IF(D13=$M$34,$N$20,IF(D13&gt;$M$36,16,0)))</f>
        <v>0</v>
      </c>
      <c r="C30" s="120">
        <f t="shared" ref="C30:C42" si="3">IF(B30&gt;0,E13*$P$13+F13*$P$14+G13*$P$15,0)</f>
        <v>0</v>
      </c>
      <c r="D30" s="120">
        <f>IF(C30&gt;B30,0,B30-C30)</f>
        <v>0</v>
      </c>
      <c r="E30" s="121">
        <f>IF(D13=M37,MAX(H13,I13),J13)+IF(H13=0,E13*$N$13+F13*$N$14+G13*$N$15,0)</f>
        <v>0</v>
      </c>
      <c r="F30" s="59">
        <f t="shared" ref="F30:F42" si="4">IF(D30-E30&lt;0,E30-D30,0)</f>
        <v>0</v>
      </c>
      <c r="G30" s="4"/>
      <c r="H30" s="4"/>
      <c r="I30" s="4"/>
      <c r="J30" s="4"/>
      <c r="K30" s="4"/>
      <c r="L30" s="4"/>
      <c r="M30" s="4"/>
      <c r="N30" s="4"/>
      <c r="O30" s="4"/>
      <c r="P30" s="4"/>
      <c r="Q30" s="4"/>
      <c r="R30" s="37"/>
    </row>
    <row r="31" spans="1:18" ht="15" customHeight="1" x14ac:dyDescent="0.25">
      <c r="A31" s="118" t="str">
        <f t="shared" ref="A31:A42" si="5">A14</f>
        <v/>
      </c>
      <c r="B31" s="119">
        <f>IF($C$5=3,$N$19,IF(D14=$M$34,$N$20,IF(D14&gt;$M$36,16,0)))</f>
        <v>0</v>
      </c>
      <c r="C31" s="120">
        <f t="shared" si="3"/>
        <v>0</v>
      </c>
      <c r="D31" s="120">
        <f>IF(C31&gt;B31,0,B31-C31)</f>
        <v>0</v>
      </c>
      <c r="E31" s="121">
        <f t="shared" ref="E31:E42" si="6">IF(D14=M38,MAX(H14,I14),J14)+IF(H14=0,E14*$N$13+F14*$N$14+G14*$N$15,0)</f>
        <v>0</v>
      </c>
      <c r="F31" s="59">
        <f t="shared" si="4"/>
        <v>0</v>
      </c>
      <c r="G31" s="26"/>
      <c r="H31" s="16"/>
      <c r="I31" s="4"/>
      <c r="J31" s="4"/>
      <c r="K31" s="4"/>
      <c r="L31" s="4"/>
      <c r="M31" s="4"/>
      <c r="N31" s="4"/>
      <c r="O31" s="4"/>
      <c r="P31" s="4"/>
      <c r="Q31" s="4"/>
      <c r="R31" s="37"/>
    </row>
    <row r="32" spans="1:18" ht="15" customHeight="1" x14ac:dyDescent="0.25">
      <c r="A32" s="118" t="str">
        <f t="shared" si="5"/>
        <v/>
      </c>
      <c r="B32" s="119">
        <f>IF($C$5=4,$N$19,IF(D15=$M$34,$N$20,IF(D15&gt;$M$36,16,0)))</f>
        <v>0</v>
      </c>
      <c r="C32" s="120">
        <f t="shared" si="3"/>
        <v>0</v>
      </c>
      <c r="D32" s="120">
        <f t="shared" ref="D32:D42" si="7">IF(C32&gt;B32,0,B32-C32)</f>
        <v>0</v>
      </c>
      <c r="E32" s="121">
        <f t="shared" si="6"/>
        <v>0</v>
      </c>
      <c r="F32" s="59">
        <f>IF(D32-E32&lt;0,E32-D32,0)</f>
        <v>0</v>
      </c>
      <c r="G32" s="231"/>
      <c r="H32" s="232"/>
      <c r="I32" s="4"/>
      <c r="J32" s="4"/>
      <c r="K32" s="4"/>
      <c r="L32" s="4"/>
      <c r="M32" s="4" t="s">
        <v>14</v>
      </c>
      <c r="N32" s="4"/>
      <c r="O32" s="4"/>
      <c r="P32" s="4"/>
      <c r="Q32" s="4"/>
      <c r="R32" s="37"/>
    </row>
    <row r="33" spans="1:19" ht="15" customHeight="1" x14ac:dyDescent="0.25">
      <c r="A33" s="118" t="str">
        <f t="shared" si="5"/>
        <v/>
      </c>
      <c r="B33" s="119">
        <f>IF($C$5=5,$N$19,IF(D16=$M$34,$N$20,IF(D16&gt;$M$36,16,0)))</f>
        <v>0</v>
      </c>
      <c r="C33" s="120">
        <f t="shared" si="3"/>
        <v>0</v>
      </c>
      <c r="D33" s="120">
        <f t="shared" si="7"/>
        <v>0</v>
      </c>
      <c r="E33" s="121">
        <f t="shared" si="6"/>
        <v>0</v>
      </c>
      <c r="F33" s="59">
        <f t="shared" si="4"/>
        <v>0</v>
      </c>
      <c r="G33" s="231"/>
      <c r="H33" s="232"/>
      <c r="I33" s="4"/>
      <c r="J33" s="4"/>
      <c r="K33" s="4"/>
      <c r="L33" s="4"/>
      <c r="M33" s="4" t="s">
        <v>2</v>
      </c>
      <c r="N33" s="4" t="s">
        <v>15</v>
      </c>
      <c r="O33" s="4"/>
      <c r="P33" s="4"/>
      <c r="Q33" s="4"/>
      <c r="R33" s="37"/>
      <c r="S33" s="2"/>
    </row>
    <row r="34" spans="1:19" x14ac:dyDescent="0.25">
      <c r="A34" s="118" t="str">
        <f t="shared" si="5"/>
        <v/>
      </c>
      <c r="B34" s="119">
        <f>IF($C$5=6,$N$19,IF(D17=$M$34,$N$20,IF(D17&gt;$M$36,16,0)))</f>
        <v>0</v>
      </c>
      <c r="C34" s="120">
        <f t="shared" si="3"/>
        <v>0</v>
      </c>
      <c r="D34" s="120">
        <f t="shared" si="7"/>
        <v>0</v>
      </c>
      <c r="E34" s="121">
        <f t="shared" si="6"/>
        <v>0</v>
      </c>
      <c r="F34" s="59">
        <f t="shared" si="4"/>
        <v>0</v>
      </c>
      <c r="G34" s="231"/>
      <c r="H34" s="232"/>
      <c r="I34" s="4"/>
      <c r="J34" s="4"/>
      <c r="K34" s="4"/>
      <c r="L34" s="4"/>
      <c r="M34" s="28">
        <v>1</v>
      </c>
      <c r="N34" s="29">
        <v>1440</v>
      </c>
      <c r="O34" s="19">
        <v>24</v>
      </c>
      <c r="P34" s="4"/>
      <c r="Q34" s="4"/>
      <c r="R34" s="37"/>
      <c r="S34" s="2"/>
    </row>
    <row r="35" spans="1:19" ht="15.75" x14ac:dyDescent="0.25">
      <c r="A35" s="118" t="str">
        <f>A18</f>
        <v/>
      </c>
      <c r="B35" s="119">
        <f>IF($C$5=7,$N$19,IF(D18=$M$34,$N$20,IF(D18&gt;$M$36,16,0)))</f>
        <v>0</v>
      </c>
      <c r="C35" s="120">
        <f t="shared" si="3"/>
        <v>0</v>
      </c>
      <c r="D35" s="120">
        <f t="shared" si="7"/>
        <v>0</v>
      </c>
      <c r="E35" s="121">
        <f>IF(D18=M42,MAX(H18,I18),J18)+IF(H18=0,E18*$N$13+F18*$N$14+G18*$N$15,0)</f>
        <v>0</v>
      </c>
      <c r="F35" s="59">
        <f t="shared" si="4"/>
        <v>0</v>
      </c>
      <c r="G35" s="7"/>
      <c r="H35" s="7"/>
      <c r="I35" s="4"/>
      <c r="J35" s="4"/>
      <c r="K35" s="4"/>
      <c r="L35" s="4"/>
      <c r="M35" s="14">
        <v>0.58402777777777781</v>
      </c>
      <c r="N35" s="29">
        <v>840.6</v>
      </c>
      <c r="O35" s="19">
        <v>12</v>
      </c>
      <c r="P35" s="4"/>
      <c r="Q35" s="4"/>
      <c r="R35" s="37"/>
    </row>
    <row r="36" spans="1:19" ht="15" customHeight="1" x14ac:dyDescent="0.25">
      <c r="A36" s="118" t="str">
        <f t="shared" si="5"/>
        <v/>
      </c>
      <c r="B36" s="119">
        <f>IF($C$5=8,$N$19,IF(D19=$M$34,$N$20,IF(D19&gt;$M$36,16,0)))</f>
        <v>0</v>
      </c>
      <c r="C36" s="120">
        <f t="shared" si="3"/>
        <v>0</v>
      </c>
      <c r="D36" s="120">
        <f t="shared" si="7"/>
        <v>0</v>
      </c>
      <c r="E36" s="121">
        <f>IF(D19=M43,MAX(H19,I19),J19)+IF(H19=0,E19*$N$13+F19*$N$14+G19*$N$15,0)</f>
        <v>0</v>
      </c>
      <c r="F36" s="59">
        <f t="shared" si="4"/>
        <v>0</v>
      </c>
      <c r="G36" s="7"/>
      <c r="H36" s="230"/>
      <c r="I36" s="4"/>
      <c r="J36" s="4"/>
      <c r="K36" s="4"/>
      <c r="L36" s="4"/>
      <c r="M36" s="14">
        <v>0.33402777777777781</v>
      </c>
      <c r="N36" s="29">
        <v>480.6</v>
      </c>
      <c r="O36" s="19">
        <v>6</v>
      </c>
      <c r="P36" s="4"/>
      <c r="Q36" s="4"/>
      <c r="R36" s="37"/>
    </row>
    <row r="37" spans="1:19" ht="15" customHeight="1" x14ac:dyDescent="0.25">
      <c r="A37" s="118" t="str">
        <f>A20</f>
        <v/>
      </c>
      <c r="B37" s="119">
        <f>IF($C$5=9,$N$19,IF(D20=$M$34,$N$20,IF(D20&gt;$M$36,16,0)))</f>
        <v>0</v>
      </c>
      <c r="C37" s="120">
        <f t="shared" si="3"/>
        <v>0</v>
      </c>
      <c r="D37" s="120">
        <f t="shared" si="7"/>
        <v>0</v>
      </c>
      <c r="E37" s="121">
        <f>IF(D20=M44,MAX(H20,I20),J20)+IF(H20=0,E20*$N$13+F20*$N$14+G20*$N$15,0)</f>
        <v>0</v>
      </c>
      <c r="F37" s="59">
        <f t="shared" si="4"/>
        <v>0</v>
      </c>
      <c r="G37" s="7"/>
      <c r="H37" s="230"/>
      <c r="I37" s="4"/>
      <c r="J37" s="4"/>
      <c r="K37" s="4"/>
      <c r="L37" s="4"/>
      <c r="M37" s="4" t="s">
        <v>19</v>
      </c>
      <c r="N37" s="4"/>
      <c r="O37" s="4"/>
      <c r="P37" s="4"/>
      <c r="Q37" s="4"/>
      <c r="R37" s="37"/>
    </row>
    <row r="38" spans="1:19" ht="15.75" x14ac:dyDescent="0.25">
      <c r="A38" s="118" t="str">
        <f t="shared" si="5"/>
        <v/>
      </c>
      <c r="B38" s="119">
        <f>IF($C$5=10,$N$19,IF(D21=$M$34,$N$20,IF(D21&gt;$M$36,16,0)))</f>
        <v>0</v>
      </c>
      <c r="C38" s="120">
        <f t="shared" si="3"/>
        <v>0</v>
      </c>
      <c r="D38" s="120">
        <f t="shared" si="7"/>
        <v>0</v>
      </c>
      <c r="E38" s="121">
        <f>IF(D21=M45,MAX(H21,I21),J21)+IF(H21=0,E21*$N$13+F21*$N$14+G21*$N$15,0)</f>
        <v>0</v>
      </c>
      <c r="F38" s="59">
        <f t="shared" si="4"/>
        <v>0</v>
      </c>
      <c r="G38" s="7"/>
      <c r="H38" s="230"/>
      <c r="I38" s="4"/>
      <c r="J38" s="4"/>
      <c r="K38" s="4"/>
      <c r="L38" s="4"/>
      <c r="M38" s="4" t="s">
        <v>20</v>
      </c>
      <c r="N38" s="4">
        <v>1</v>
      </c>
      <c r="O38" s="4"/>
      <c r="P38" s="4"/>
      <c r="Q38" s="4"/>
      <c r="R38" s="37"/>
    </row>
    <row r="39" spans="1:19" x14ac:dyDescent="0.25">
      <c r="A39" s="118" t="str">
        <f t="shared" si="5"/>
        <v/>
      </c>
      <c r="B39" s="119">
        <f>IF($C$5=11,$N$19,IF(D22=$M$34,$N$20,IF(D22&gt;$M$36,16,0)))</f>
        <v>0</v>
      </c>
      <c r="C39" s="120">
        <f t="shared" si="3"/>
        <v>0</v>
      </c>
      <c r="D39" s="120">
        <f t="shared" si="7"/>
        <v>0</v>
      </c>
      <c r="E39" s="121">
        <f>IF(D22=M46,MAX(H22,I22),J22)+IF(H22=0,E22*$N$13+F22*$N$14+G22*$N$15,0)</f>
        <v>0</v>
      </c>
      <c r="F39" s="59">
        <f t="shared" si="4"/>
        <v>0</v>
      </c>
      <c r="G39" s="4"/>
      <c r="H39" s="4"/>
      <c r="I39" s="4"/>
      <c r="J39" s="4"/>
      <c r="K39" s="4"/>
      <c r="L39" s="4"/>
      <c r="M39" s="4" t="s">
        <v>21</v>
      </c>
      <c r="N39" s="4">
        <v>0</v>
      </c>
      <c r="O39" s="4"/>
      <c r="P39" s="4"/>
      <c r="Q39" s="4"/>
      <c r="R39" s="37"/>
    </row>
    <row r="40" spans="1:19" x14ac:dyDescent="0.25">
      <c r="A40" s="118" t="str">
        <f t="shared" si="5"/>
        <v/>
      </c>
      <c r="B40" s="119">
        <f>IF($C$5=12,$N$19,IF(D23=$M$34,$N$20,IF(D23&gt;$M$36,16,0)))</f>
        <v>0</v>
      </c>
      <c r="C40" s="120">
        <f t="shared" si="3"/>
        <v>0</v>
      </c>
      <c r="D40" s="120">
        <f t="shared" si="7"/>
        <v>0</v>
      </c>
      <c r="E40" s="121">
        <f t="shared" si="6"/>
        <v>0</v>
      </c>
      <c r="F40" s="59">
        <f t="shared" si="4"/>
        <v>0</v>
      </c>
      <c r="G40" s="4"/>
      <c r="H40" s="4"/>
      <c r="I40" s="4"/>
      <c r="J40" s="4"/>
      <c r="K40" s="4"/>
      <c r="L40" s="4"/>
      <c r="M40" s="4"/>
      <c r="N40" s="4"/>
      <c r="O40" s="4"/>
      <c r="P40" s="4"/>
      <c r="Q40" s="4"/>
      <c r="R40" s="37"/>
    </row>
    <row r="41" spans="1:19" x14ac:dyDescent="0.25">
      <c r="A41" s="118" t="str">
        <f t="shared" si="5"/>
        <v/>
      </c>
      <c r="B41" s="119">
        <f>IF($C$5=13,$N$19,IF(D24=$M$34,$N$20,IF(D24&gt;$M$36,16,0)))</f>
        <v>0</v>
      </c>
      <c r="C41" s="120">
        <f t="shared" si="3"/>
        <v>0</v>
      </c>
      <c r="D41" s="120">
        <f t="shared" si="7"/>
        <v>0</v>
      </c>
      <c r="E41" s="121">
        <f t="shared" si="6"/>
        <v>0</v>
      </c>
      <c r="F41" s="59">
        <f t="shared" si="4"/>
        <v>0</v>
      </c>
      <c r="G41" s="4"/>
      <c r="H41" s="4"/>
      <c r="I41" s="4"/>
      <c r="J41" s="4"/>
      <c r="K41" s="4"/>
      <c r="L41" s="4"/>
      <c r="M41" s="4"/>
      <c r="N41" s="4"/>
      <c r="O41" s="4"/>
      <c r="P41" s="4"/>
      <c r="Q41" s="4"/>
      <c r="R41" s="37"/>
    </row>
    <row r="42" spans="1:19" x14ac:dyDescent="0.25">
      <c r="A42" s="122" t="str">
        <f t="shared" si="5"/>
        <v/>
      </c>
      <c r="B42" s="123">
        <f>IF($C$5=14,$N$19,IF(D25=$M$34,$N$20,IF(D25&gt;$M$36,16,0)))</f>
        <v>0</v>
      </c>
      <c r="C42" s="124">
        <f t="shared" si="3"/>
        <v>0</v>
      </c>
      <c r="D42" s="124">
        <f t="shared" si="7"/>
        <v>0</v>
      </c>
      <c r="E42" s="125">
        <f t="shared" si="6"/>
        <v>0</v>
      </c>
      <c r="F42" s="74">
        <f t="shared" si="4"/>
        <v>0</v>
      </c>
      <c r="G42" s="4"/>
      <c r="H42" s="4"/>
      <c r="I42" s="4"/>
      <c r="J42" s="4"/>
      <c r="K42" s="4"/>
      <c r="L42" s="4"/>
      <c r="M42" s="4"/>
      <c r="N42" s="4"/>
      <c r="O42" s="4"/>
      <c r="P42" s="4"/>
      <c r="Q42" s="4"/>
      <c r="R42" s="37"/>
    </row>
    <row r="43" spans="1:19" x14ac:dyDescent="0.25">
      <c r="A43" s="97"/>
      <c r="B43" s="27"/>
      <c r="C43" s="85"/>
      <c r="D43" s="85"/>
      <c r="E43" s="85"/>
      <c r="F43" s="148">
        <f>SUM(F29:F42)</f>
        <v>0</v>
      </c>
      <c r="G43" s="4"/>
      <c r="H43" s="4"/>
      <c r="I43" s="4"/>
      <c r="J43" s="4"/>
      <c r="K43" s="4"/>
      <c r="L43" s="4"/>
      <c r="M43" s="4"/>
      <c r="N43" s="4"/>
      <c r="O43" s="4"/>
      <c r="P43" s="4"/>
      <c r="Q43" s="4"/>
      <c r="R43" s="37"/>
    </row>
    <row r="44" spans="1:19" ht="9.9499999999999993" customHeight="1" x14ac:dyDescent="0.25">
      <c r="A44" s="97"/>
      <c r="B44" s="27"/>
      <c r="C44" s="85"/>
      <c r="D44" s="85"/>
      <c r="E44" s="85"/>
      <c r="F44" s="85"/>
      <c r="G44" s="27"/>
      <c r="H44" s="4"/>
      <c r="I44" s="4"/>
      <c r="J44" s="4"/>
      <c r="K44" s="4"/>
      <c r="L44" s="4"/>
      <c r="M44" s="4"/>
      <c r="N44" s="4"/>
      <c r="O44" s="4"/>
      <c r="P44" s="4"/>
      <c r="Q44" s="4"/>
      <c r="R44" s="37"/>
    </row>
    <row r="45" spans="1:19" x14ac:dyDescent="0.25">
      <c r="A45" s="150"/>
      <c r="B45" s="86"/>
      <c r="C45" s="86" t="s">
        <v>57</v>
      </c>
      <c r="D45" s="153">
        <f>IF(IF(D12=$M$36,0,J12-F29)&lt;0,0,IF(D12=$M$36,0,J12-F29))+IF(IF(D13=$M$36,0,J13-F30)&lt;0,0,IF(D13=$M$36,0,J13-F30))+IF(IF(D14=$M$36,0,J14-F31)&lt;0,0,IF(D14=$M$36,0,J14-F31))+IF(IF(D15=$M$36,0,J15-F32)&lt;0,0,IF(D15=$M$36,0,J15-F32))+IF(IF(D16=$M$36,0,J16-F33)&lt;0,0,IF(D16=$M$36,0,J16-F33))+IF(IF(D17=$M$36,0,J17-F34)&lt;0,0,IF(D17=$M$36,0,J17-F34))+IF(IF(D18=$M$36,0,J18-F35)&lt;0,0,IF(D18=$M$36,0,J18-F35))+IF(IF(D19=$M$36,0,J19-F36)&lt;0,0,IF(D19=$M$36,0,J19-F36))+IF(IF(D20=$M$36,0,J20-F37)&lt;0,0,IF(D20=$M$36,0,J20-F37))+IF(IF(D21=$M$36,0,J21-F38)&lt;0,0,IF(D21=$M$36,0,J21-F38))+IF(IF(D22=$M$36,0,J22-F39)&lt;0,0,IF(D200=$M$36,0,J22-F39))+IF(IF(D23=$M$36,0,J23-F40)&lt;0,0,IF(D23=$M$36,0,J23-F40))+IF(IF(D24=$M$36,0,J24-F41)&lt;0,0,IF(D24=$M$36,0,J24-F41))+IF(IF(D25=$M$36,0,J25-F42)&lt;0,0,IF(D25=$M$36,0,J25-F42))</f>
        <v>0</v>
      </c>
      <c r="E45" s="152" t="s">
        <v>116</v>
      </c>
      <c r="F45" s="151"/>
      <c r="G45" s="27"/>
      <c r="H45" s="4"/>
      <c r="I45" s="4"/>
      <c r="J45" s="4"/>
      <c r="K45" s="4"/>
      <c r="L45" s="4"/>
      <c r="M45" s="4"/>
      <c r="N45" s="4"/>
      <c r="O45" s="4"/>
      <c r="P45" s="4"/>
      <c r="Q45" s="4"/>
      <c r="R45" s="37"/>
    </row>
    <row r="46" spans="1:19" x14ac:dyDescent="0.25">
      <c r="A46" s="150"/>
      <c r="B46" s="86"/>
      <c r="C46" s="86" t="s">
        <v>67</v>
      </c>
      <c r="D46" s="153">
        <f>IF(AND(D12=M36,B29=0),J12,0)</f>
        <v>0</v>
      </c>
      <c r="E46" s="152" t="s">
        <v>117</v>
      </c>
      <c r="F46" s="151"/>
      <c r="G46" s="27"/>
      <c r="H46" s="4"/>
      <c r="I46" s="17"/>
      <c r="J46" s="17"/>
      <c r="K46" s="17"/>
      <c r="L46" s="4"/>
      <c r="M46" s="4"/>
      <c r="N46" s="4"/>
      <c r="O46" s="4"/>
      <c r="P46" s="4"/>
      <c r="Q46" s="4"/>
      <c r="R46" s="37"/>
    </row>
    <row r="47" spans="1:19" x14ac:dyDescent="0.25">
      <c r="A47" s="150"/>
      <c r="B47" s="86"/>
      <c r="C47" s="86" t="s">
        <v>68</v>
      </c>
      <c r="D47" s="154">
        <f>IF(AND(D12=M36,B29=0),F29,0)-D46</f>
        <v>0</v>
      </c>
      <c r="E47" s="152" t="s">
        <v>118</v>
      </c>
      <c r="F47" s="151"/>
      <c r="G47" s="84"/>
      <c r="H47" s="4"/>
      <c r="I47" s="17"/>
      <c r="J47" s="17"/>
      <c r="K47" s="17"/>
      <c r="L47" s="4"/>
      <c r="M47" s="4"/>
      <c r="N47" s="4"/>
      <c r="O47" s="4" t="s">
        <v>58</v>
      </c>
      <c r="P47" s="30"/>
      <c r="Q47" s="4"/>
      <c r="R47" s="37"/>
    </row>
    <row r="48" spans="1:19" x14ac:dyDescent="0.25">
      <c r="A48" s="150"/>
      <c r="B48" s="86"/>
      <c r="C48" s="86" t="s">
        <v>65</v>
      </c>
      <c r="D48" s="154">
        <f>IF(D12&lt;=$M$36,0,(IF(D12=$M$36,0,IF(D12&gt;$M$36,F29))))+IF(D13&lt;=$M$36,0,(IF(D13=$M$36,0,IF(D13&gt;$M$36,F30))))+IF(D14&lt;=$M$36,0,(IF(D14=$M$36,0,IF(D14&gt;$M$36,F31))))+IF(D15&lt;=$M$36,0,(IF(D15=$M$36,0,IF(D15&gt;$M$36,F32))))+IF(D16&lt;=$M$36,0,(IF(D16=$M$36,0,IF(D16&gt;$M$36,F33))))+IF(D17&lt;=$M$36,0,(IF(D17=$M$36,0,IF(D17&gt;$M$36,F34))))+IF(D18&lt;=$M$36,0,(IF(D18=$M$36,0,IF(D18&gt;$M$36,F35))))+IF(D19&lt;=$M$36,0,(IF(D19=$M$36,0,IF(D19&gt;$M$36,F36))))+IF(D20&lt;=$M$36,0,(IF(D20=$M$36,0,IF(D20&gt;$M$36,F37))))+IF(D21&lt;=$M$36,0,(IF(D21=$M$36,0,IF(D21&gt;$M$36,F38))))+IF(D22&lt;=$M$36,0,(IF(D22=$M$36,0,IF(D22&gt;$M$36,F39))))+IF(D23&lt;=$M$36,0,(IF(D23=$M$36,0,IF(D23&gt;$M$36,F40))))+IF(D24&lt;=$M$36,0,(IF(D24=$M$36,0,IF(D24&gt;$M$36,F41))))+IF(D25&lt;=$M$36,0,(IF(D25=$M$36,0,IF(D25&gt;$M$36,F42))))</f>
        <v>0</v>
      </c>
      <c r="E48" s="152" t="s">
        <v>119</v>
      </c>
      <c r="F48" s="151"/>
      <c r="G48" s="27"/>
      <c r="H48" s="4"/>
      <c r="I48" s="4"/>
      <c r="J48" s="4"/>
      <c r="K48" s="4"/>
      <c r="L48" s="4"/>
      <c r="M48" s="4"/>
      <c r="N48" s="4"/>
      <c r="O48" s="4" t="s">
        <v>59</v>
      </c>
      <c r="P48" s="4"/>
      <c r="Q48" s="4"/>
      <c r="R48" s="37"/>
    </row>
    <row r="49" spans="1:18" ht="15" customHeight="1" x14ac:dyDescent="0.25">
      <c r="A49" s="150"/>
      <c r="B49" s="86"/>
      <c r="C49" s="18" t="s">
        <v>66</v>
      </c>
      <c r="D49" s="153">
        <f>IF(D12&gt;=$M$36,0,IF(D12=$M$36,0,IF(D12&lt;$M$36,F29)))+IF(D13&gt;=$M$36,0,IF(D13=$M$36,0,IF(D13&lt;$M$36,F30)))+IF(D14&gt;=$M$36,0,IF(D14=$M$36,0,IF(D14&lt;$M$36,F31)))+IF(D15&gt;=$M$36,0,IF(D15=$M$36,0,IF(D15&lt;$M$36,F32)))+IF(D16&gt;=$M$36,0,IF(D16=$M$36,0,IF(D16&lt;$M$36,F33)))+IF(D17&gt;=$M$36,0,IF(D17=$M$36,0,IF(D17&lt;$M$36,F34)))+IF(D18&gt;=$M$36,0,IF(D18=$M$36,0,IF(D18&lt;$M$36,F35)))+IF(D19&gt;=$M$36,0,IF(D19=$M$36,0,IF(D19&lt;$M$36,F36)))+IF(D20&gt;=$M$36,0,IF(D20=$M$36,0,IF(D20&lt;$M$36,F37)))+IF(D21&gt;=$M$36,0,IF(D21=$M$36,0,IF(D21&lt;$M$36,F38)))+IF(D22&gt;=$M$36,0,IF(D22=$M$36,0,IF(D22&lt;$M$36,F39)))+IF(D23&gt;=$M$36,0,IF(D23=$M$36,0,IF(D23&lt;$M$36,F40)))+IF(D24&gt;=$M$36,0,IF(D24=$M$36,0,IF(D24&lt;$M$36,F41)))+IF(D25&gt;=$M$36,0,IF(D25=$M$36,0,IF(D25&lt;$M$36,F42)))</f>
        <v>0</v>
      </c>
      <c r="E49" s="152" t="s">
        <v>118</v>
      </c>
      <c r="F49" s="151"/>
      <c r="G49" s="27"/>
      <c r="H49" s="4"/>
      <c r="I49" s="4"/>
      <c r="J49" s="4"/>
      <c r="K49" s="4"/>
      <c r="L49" s="4"/>
      <c r="M49" s="4"/>
      <c r="N49" s="4"/>
      <c r="O49" s="4" t="s">
        <v>60</v>
      </c>
      <c r="P49" s="4"/>
      <c r="Q49" s="4"/>
      <c r="R49" s="37"/>
    </row>
    <row r="50" spans="1:18" ht="15" customHeight="1" x14ac:dyDescent="0.25">
      <c r="A50" s="226" t="s">
        <v>103</v>
      </c>
      <c r="B50" s="227"/>
      <c r="C50" s="228"/>
      <c r="D50" s="126">
        <f>IF(SUM(E12:G25)&lt;&gt;0,"0,00 €", )</f>
        <v>0</v>
      </c>
      <c r="E50" s="152" t="s">
        <v>120</v>
      </c>
      <c r="F50" s="151"/>
      <c r="G50" s="27"/>
      <c r="H50" s="4"/>
      <c r="I50" s="4"/>
      <c r="J50" s="4"/>
      <c r="K50" s="4"/>
      <c r="L50" s="4"/>
      <c r="M50" s="4"/>
      <c r="N50" s="4"/>
      <c r="O50" s="4" t="s">
        <v>61</v>
      </c>
      <c r="P50" s="4"/>
      <c r="Q50" s="4"/>
      <c r="R50" s="37"/>
    </row>
    <row r="51" spans="1:18" ht="15" customHeight="1" x14ac:dyDescent="0.25">
      <c r="A51" s="226" t="s">
        <v>111</v>
      </c>
      <c r="B51" s="227"/>
      <c r="C51" s="227"/>
      <c r="D51" s="27"/>
      <c r="E51" s="27"/>
      <c r="F51" s="27"/>
      <c r="G51" s="27"/>
      <c r="H51" s="4"/>
      <c r="I51" s="4"/>
      <c r="J51" s="4"/>
      <c r="K51" s="4"/>
      <c r="L51" s="4"/>
      <c r="M51" s="4"/>
      <c r="N51" s="4"/>
      <c r="O51" s="4" t="s">
        <v>62</v>
      </c>
      <c r="P51" s="4"/>
      <c r="Q51" s="4"/>
      <c r="R51" s="37"/>
    </row>
    <row r="52" spans="1:18" ht="15" customHeight="1" x14ac:dyDescent="0.25">
      <c r="A52" s="40"/>
      <c r="B52" s="4"/>
      <c r="C52" s="4"/>
      <c r="D52" s="4"/>
      <c r="E52" s="4"/>
      <c r="F52" s="4"/>
      <c r="G52" s="4"/>
      <c r="H52" s="4"/>
      <c r="I52" s="4"/>
      <c r="J52" s="4"/>
      <c r="K52" s="4"/>
      <c r="L52" s="4"/>
      <c r="M52" s="4"/>
      <c r="N52" s="4"/>
      <c r="O52" s="4" t="s">
        <v>63</v>
      </c>
      <c r="P52" s="4"/>
      <c r="Q52" s="4"/>
      <c r="R52" s="37"/>
    </row>
    <row r="53" spans="1:18" x14ac:dyDescent="0.25">
      <c r="A53" s="98" t="s">
        <v>104</v>
      </c>
      <c r="B53" s="27"/>
      <c r="C53" s="27"/>
      <c r="D53" s="27"/>
      <c r="E53" s="27"/>
      <c r="F53" s="27"/>
      <c r="G53" s="27"/>
      <c r="H53" s="27"/>
      <c r="I53" s="27"/>
      <c r="J53" s="27"/>
      <c r="K53" s="27"/>
      <c r="L53" s="27"/>
      <c r="M53" s="27"/>
      <c r="N53" s="27"/>
      <c r="O53" s="27" t="s">
        <v>64</v>
      </c>
      <c r="P53" s="27"/>
      <c r="Q53" s="27"/>
      <c r="R53" s="99"/>
    </row>
    <row r="54" spans="1:18" x14ac:dyDescent="0.25">
      <c r="A54" s="97" t="s">
        <v>123</v>
      </c>
      <c r="B54" s="27"/>
      <c r="C54" s="27"/>
      <c r="D54" s="27"/>
      <c r="E54" s="27"/>
      <c r="F54" s="27"/>
      <c r="G54" s="27"/>
      <c r="H54" s="27"/>
      <c r="I54" s="27"/>
      <c r="J54" s="27"/>
      <c r="K54" s="27"/>
      <c r="L54" s="27"/>
      <c r="M54" s="27"/>
      <c r="N54" s="27"/>
      <c r="O54" s="27"/>
      <c r="P54" s="27"/>
      <c r="Q54" s="27"/>
      <c r="R54" s="99"/>
    </row>
    <row r="55" spans="1:18" ht="5.0999999999999996" customHeight="1" x14ac:dyDescent="0.25">
      <c r="A55" s="97"/>
      <c r="B55" s="27"/>
      <c r="C55" s="27"/>
      <c r="D55" s="27"/>
      <c r="E55" s="27"/>
      <c r="F55" s="27"/>
      <c r="G55" s="27"/>
      <c r="H55" s="27"/>
      <c r="I55" s="27"/>
      <c r="J55" s="27"/>
      <c r="K55" s="27"/>
      <c r="L55" s="27"/>
      <c r="M55" s="27"/>
      <c r="N55" s="27"/>
      <c r="O55" s="27"/>
      <c r="P55" s="27"/>
      <c r="Q55" s="27"/>
      <c r="R55" s="99"/>
    </row>
    <row r="56" spans="1:18" x14ac:dyDescent="0.25">
      <c r="A56" s="226" t="s">
        <v>45</v>
      </c>
      <c r="B56" s="254"/>
      <c r="C56" s="255"/>
      <c r="D56" s="100"/>
      <c r="E56" s="27" t="s">
        <v>43</v>
      </c>
      <c r="F56" s="27"/>
      <c r="G56" s="27"/>
      <c r="H56" s="27"/>
      <c r="I56" s="27"/>
      <c r="J56" s="27"/>
      <c r="K56" s="27"/>
      <c r="L56" s="27"/>
      <c r="M56" s="27"/>
      <c r="N56" s="27"/>
      <c r="O56" s="27" t="str">
        <f>CONCATENATE(O47,"+",O48,"+",O49,"+",O50,"+",O51,"+",O52,"+",O53)</f>
        <v>WENN(D8&gt;=$M$30;0;WENN(D8=$M$30;0;WENN(D8&lt;$M$30;F18)))+WENN(D9&gt;=$M$30;0;WENN(D9=$M$30;0;WENN(D9&lt;$M$30;F19)))+WENN(D10&gt;=$M$30;0;WENN(D10=$M$30;0;WENN(D10&lt;$M$30;F20)))+WENN(D11&gt;=$M$30;0;WENN(D11=$M$30;0;WENN(D11&lt;$M$30;F21)))+WENN(D12&gt;=$M$30;0;WENN(D12=$M$30;0;WENN(D12&lt;$M$30;F22)))+WENN(D13&gt;=$M$30;0;WENN(D13=$M$30;0;WENN(D13&lt;$M$30;F23)))+WENN(D14&gt;=$M$30;0;WENN(D14=$M$30;0;WENN(D14&lt;$M$30;F24)))</v>
      </c>
      <c r="P56" s="27"/>
      <c r="Q56" s="27"/>
      <c r="R56" s="99"/>
    </row>
    <row r="57" spans="1:18" ht="15" customHeight="1" x14ac:dyDescent="0.25">
      <c r="A57" s="226" t="s">
        <v>53</v>
      </c>
      <c r="B57" s="256"/>
      <c r="C57" s="257"/>
      <c r="D57" s="100"/>
      <c r="E57" s="27" t="s">
        <v>43</v>
      </c>
      <c r="F57" s="27"/>
      <c r="G57" s="27"/>
      <c r="H57" s="27"/>
      <c r="I57" s="27"/>
      <c r="J57" s="101">
        <f>D56+D57</f>
        <v>0</v>
      </c>
      <c r="K57" s="27" t="s">
        <v>126</v>
      </c>
      <c r="L57" s="27"/>
      <c r="M57" s="27"/>
      <c r="N57" s="27"/>
      <c r="O57" s="27"/>
      <c r="P57" s="27"/>
      <c r="Q57" s="27"/>
      <c r="R57" s="99"/>
    </row>
    <row r="58" spans="1:18" x14ac:dyDescent="0.25">
      <c r="A58" s="149" t="s">
        <v>124</v>
      </c>
      <c r="B58" s="27"/>
      <c r="C58" s="27"/>
      <c r="D58" s="27"/>
      <c r="E58" s="27"/>
      <c r="F58" s="27"/>
      <c r="G58" s="27"/>
      <c r="H58" s="27"/>
      <c r="I58" s="27"/>
      <c r="J58" s="102"/>
      <c r="K58" s="27"/>
      <c r="L58" s="27"/>
      <c r="M58" s="27"/>
      <c r="N58" s="27"/>
      <c r="O58" s="27"/>
      <c r="P58" s="27"/>
      <c r="Q58" s="27"/>
      <c r="R58" s="99"/>
    </row>
    <row r="59" spans="1:18" ht="15" customHeight="1" x14ac:dyDescent="0.25">
      <c r="A59" s="251"/>
      <c r="B59" s="252"/>
      <c r="C59" s="252"/>
      <c r="D59" s="252"/>
      <c r="E59" s="252"/>
      <c r="F59" s="252"/>
      <c r="G59" s="253"/>
      <c r="H59" s="27"/>
      <c r="I59" s="27"/>
      <c r="J59" s="102"/>
      <c r="K59" s="27"/>
      <c r="L59" s="27"/>
      <c r="M59" s="27"/>
      <c r="N59" s="27"/>
      <c r="O59" s="27"/>
      <c r="P59" s="27"/>
      <c r="Q59" s="27"/>
      <c r="R59" s="99"/>
    </row>
    <row r="60" spans="1:18" ht="9.9499999999999993" customHeight="1" x14ac:dyDescent="0.25">
      <c r="A60" s="97"/>
      <c r="B60" s="27"/>
      <c r="C60" s="27"/>
      <c r="D60" s="27"/>
      <c r="E60" s="27"/>
      <c r="F60" s="27"/>
      <c r="G60" s="27"/>
      <c r="H60" s="27"/>
      <c r="I60" s="27"/>
      <c r="J60" s="27"/>
      <c r="K60" s="27"/>
      <c r="L60" s="27"/>
      <c r="M60" s="27"/>
      <c r="N60" s="27"/>
      <c r="O60" s="27"/>
      <c r="P60" s="27"/>
      <c r="Q60" s="27"/>
      <c r="R60" s="99"/>
    </row>
    <row r="61" spans="1:18" x14ac:dyDescent="0.25">
      <c r="A61" s="98" t="s">
        <v>105</v>
      </c>
      <c r="B61" s="27"/>
      <c r="C61" s="27"/>
      <c r="D61" s="27"/>
      <c r="E61" s="27"/>
      <c r="F61" s="27"/>
      <c r="G61" s="27"/>
      <c r="H61" s="27"/>
      <c r="I61" s="27"/>
      <c r="J61" s="27"/>
      <c r="K61" s="27"/>
      <c r="L61" s="27"/>
      <c r="M61" s="27"/>
      <c r="N61" s="27"/>
      <c r="O61" s="27"/>
      <c r="P61" s="27"/>
      <c r="Q61" s="27"/>
      <c r="R61" s="99"/>
    </row>
    <row r="62" spans="1:18" x14ac:dyDescent="0.25">
      <c r="A62" s="97" t="s">
        <v>106</v>
      </c>
      <c r="B62" s="27"/>
      <c r="C62" s="27"/>
      <c r="D62" s="27"/>
      <c r="E62" s="27"/>
      <c r="F62" s="27"/>
      <c r="G62" s="27"/>
      <c r="H62" s="27"/>
      <c r="I62" s="27"/>
      <c r="J62" s="103"/>
      <c r="K62" s="27"/>
      <c r="L62" s="27"/>
      <c r="M62" s="27"/>
      <c r="N62" s="27"/>
      <c r="O62" s="27"/>
      <c r="P62" s="27"/>
      <c r="Q62" s="27"/>
      <c r="R62" s="99"/>
    </row>
    <row r="63" spans="1:18" ht="5.0999999999999996" customHeight="1" x14ac:dyDescent="0.25">
      <c r="A63" s="97"/>
      <c r="B63" s="27"/>
      <c r="C63" s="27"/>
      <c r="D63" s="27"/>
      <c r="E63" s="27"/>
      <c r="F63" s="27"/>
      <c r="G63" s="27"/>
      <c r="H63" s="27"/>
      <c r="I63" s="27"/>
      <c r="J63" s="103"/>
      <c r="K63" s="27"/>
      <c r="L63" s="27"/>
      <c r="M63" s="27"/>
      <c r="N63" s="27"/>
      <c r="O63" s="27"/>
      <c r="P63" s="27"/>
      <c r="Q63" s="27"/>
      <c r="R63" s="99"/>
    </row>
    <row r="64" spans="1:18" x14ac:dyDescent="0.25">
      <c r="A64" s="226" t="s">
        <v>130</v>
      </c>
      <c r="B64" s="250"/>
      <c r="C64" s="250"/>
      <c r="D64" s="100"/>
      <c r="E64" s="27" t="s">
        <v>49</v>
      </c>
      <c r="F64" s="104">
        <v>0.35</v>
      </c>
      <c r="G64" s="27"/>
      <c r="H64" s="27"/>
      <c r="I64" s="27"/>
      <c r="J64" s="105">
        <f>D64*F64</f>
        <v>0</v>
      </c>
      <c r="K64" s="27"/>
      <c r="L64" s="27"/>
      <c r="M64" s="27"/>
      <c r="N64" s="27"/>
      <c r="O64" s="27"/>
      <c r="P64" s="27"/>
      <c r="Q64" s="27"/>
      <c r="R64" s="99"/>
    </row>
    <row r="65" spans="1:18" x14ac:dyDescent="0.25">
      <c r="A65" s="226" t="s">
        <v>131</v>
      </c>
      <c r="B65" s="250"/>
      <c r="C65" s="250"/>
      <c r="D65" s="100"/>
      <c r="E65" s="27" t="s">
        <v>49</v>
      </c>
      <c r="F65" s="104">
        <v>0.3</v>
      </c>
      <c r="G65" s="27"/>
      <c r="H65" s="27"/>
      <c r="I65" s="27"/>
      <c r="J65" s="105">
        <f>D65*F65</f>
        <v>0</v>
      </c>
      <c r="K65" s="27"/>
      <c r="L65" s="27"/>
      <c r="M65" s="27"/>
      <c r="N65" s="27"/>
      <c r="O65" s="27"/>
      <c r="P65" s="27"/>
      <c r="Q65" s="27"/>
      <c r="R65" s="99"/>
    </row>
    <row r="66" spans="1:18" x14ac:dyDescent="0.25">
      <c r="A66" s="226" t="s">
        <v>132</v>
      </c>
      <c r="B66" s="227"/>
      <c r="C66" s="227"/>
      <c r="D66" s="100"/>
      <c r="E66" s="27" t="s">
        <v>49</v>
      </c>
      <c r="F66" s="106">
        <v>0.25</v>
      </c>
      <c r="G66" s="27"/>
      <c r="H66" s="27"/>
      <c r="I66" s="27"/>
      <c r="J66" s="105">
        <f>D66*F66</f>
        <v>0</v>
      </c>
      <c r="K66" s="27"/>
      <c r="L66" s="27"/>
      <c r="M66" s="27"/>
      <c r="N66" s="27"/>
      <c r="O66" s="27"/>
      <c r="P66" s="27"/>
      <c r="Q66" s="27"/>
      <c r="R66" s="99"/>
    </row>
    <row r="67" spans="1:18" ht="15" customHeight="1" x14ac:dyDescent="0.25">
      <c r="A67" s="261" t="s">
        <v>125</v>
      </c>
      <c r="B67" s="262"/>
      <c r="C67" s="262"/>
      <c r="D67" s="27"/>
      <c r="E67" s="27"/>
      <c r="F67" s="27"/>
      <c r="G67" s="27"/>
      <c r="H67" s="27"/>
      <c r="I67" s="27"/>
      <c r="J67" s="101">
        <f>SUM(J64:J66)</f>
        <v>0</v>
      </c>
      <c r="K67" s="27" t="s">
        <v>127</v>
      </c>
      <c r="L67" s="27"/>
      <c r="M67" s="27"/>
      <c r="N67" s="27"/>
      <c r="O67" s="27"/>
      <c r="P67" s="27"/>
      <c r="Q67" s="27"/>
      <c r="R67" s="99"/>
    </row>
    <row r="68" spans="1:18" ht="15" customHeight="1" x14ac:dyDescent="0.25">
      <c r="A68" s="251"/>
      <c r="B68" s="252"/>
      <c r="C68" s="252"/>
      <c r="D68" s="252"/>
      <c r="E68" s="252"/>
      <c r="F68" s="252"/>
      <c r="G68" s="253"/>
      <c r="H68" s="27"/>
      <c r="I68" s="27"/>
      <c r="J68" s="102"/>
      <c r="K68" s="27"/>
      <c r="L68" s="27"/>
      <c r="M68" s="27"/>
      <c r="N68" s="27"/>
      <c r="O68" s="27"/>
      <c r="P68" s="27"/>
      <c r="Q68" s="27"/>
      <c r="R68" s="99"/>
    </row>
    <row r="69" spans="1:18" ht="9.9499999999999993" customHeight="1" x14ac:dyDescent="0.25">
      <c r="A69" s="97"/>
      <c r="B69" s="27"/>
      <c r="C69" s="27"/>
      <c r="D69" s="27"/>
      <c r="E69" s="27"/>
      <c r="F69" s="27"/>
      <c r="G69" s="27"/>
      <c r="H69" s="27"/>
      <c r="I69" s="27"/>
      <c r="J69" s="27"/>
      <c r="K69" s="27"/>
      <c r="L69" s="27"/>
      <c r="M69" s="27"/>
      <c r="N69" s="27"/>
      <c r="O69" s="27"/>
      <c r="P69" s="27"/>
      <c r="Q69" s="27"/>
      <c r="R69" s="99"/>
    </row>
    <row r="70" spans="1:18" x14ac:dyDescent="0.25">
      <c r="A70" s="98" t="s">
        <v>110</v>
      </c>
      <c r="B70" s="27"/>
      <c r="C70" s="27"/>
      <c r="D70" s="27"/>
      <c r="E70" s="27"/>
      <c r="F70" s="27"/>
      <c r="G70" s="27"/>
      <c r="H70" s="27"/>
      <c r="I70" s="27"/>
      <c r="J70" s="27"/>
      <c r="K70" s="27"/>
      <c r="L70" s="27"/>
      <c r="M70" s="27"/>
      <c r="N70" s="27"/>
      <c r="O70" s="27"/>
      <c r="P70" s="27"/>
      <c r="Q70" s="27"/>
      <c r="R70" s="99"/>
    </row>
    <row r="71" spans="1:18" x14ac:dyDescent="0.25">
      <c r="A71" s="199" t="s">
        <v>138</v>
      </c>
      <c r="B71" s="222"/>
      <c r="C71" s="222"/>
      <c r="D71" s="222"/>
      <c r="E71" s="222"/>
      <c r="F71" s="104">
        <v>20</v>
      </c>
      <c r="G71" s="100"/>
      <c r="H71" s="27" t="s">
        <v>42</v>
      </c>
      <c r="I71" s="27"/>
      <c r="J71" s="105">
        <f>F71*G71</f>
        <v>0</v>
      </c>
      <c r="K71" s="27"/>
      <c r="L71" s="27"/>
      <c r="M71" s="27"/>
      <c r="N71" s="27"/>
      <c r="O71" s="27"/>
      <c r="P71" s="27"/>
      <c r="Q71" s="27"/>
      <c r="R71" s="99"/>
    </row>
    <row r="72" spans="1:18" ht="12" customHeight="1" x14ac:dyDescent="0.25">
      <c r="A72" s="223"/>
      <c r="B72" s="222"/>
      <c r="C72" s="222"/>
      <c r="D72" s="222"/>
      <c r="E72" s="222"/>
      <c r="F72" s="264" t="s">
        <v>139</v>
      </c>
      <c r="G72" s="265"/>
      <c r="H72" s="27"/>
      <c r="I72" s="27"/>
      <c r="J72" s="27"/>
      <c r="K72" s="27"/>
      <c r="L72" s="27"/>
      <c r="M72" s="27"/>
      <c r="N72" s="27"/>
      <c r="O72" s="27"/>
      <c r="P72" s="27"/>
      <c r="Q72" s="27"/>
      <c r="R72" s="99"/>
    </row>
    <row r="73" spans="1:18" ht="12" customHeight="1" x14ac:dyDescent="0.25">
      <c r="A73" s="224"/>
      <c r="B73" s="225"/>
      <c r="C73" s="225"/>
      <c r="D73" s="225"/>
      <c r="E73" s="225"/>
      <c r="F73" s="265"/>
      <c r="G73" s="265"/>
      <c r="H73" s="27"/>
      <c r="I73" s="27"/>
      <c r="J73" s="27"/>
      <c r="K73" s="27"/>
      <c r="L73" s="27"/>
      <c r="M73" s="27"/>
      <c r="N73" s="27"/>
      <c r="O73" s="27"/>
      <c r="P73" s="27"/>
      <c r="Q73" s="27"/>
      <c r="R73" s="99"/>
    </row>
    <row r="74" spans="1:18" ht="12" customHeight="1" x14ac:dyDescent="0.25">
      <c r="A74" s="224"/>
      <c r="B74" s="225"/>
      <c r="C74" s="225"/>
      <c r="D74" s="225"/>
      <c r="E74" s="225"/>
      <c r="F74" s="27"/>
      <c r="G74" s="27"/>
      <c r="H74" s="27"/>
      <c r="I74" s="27"/>
      <c r="J74" s="27"/>
      <c r="K74" s="27"/>
      <c r="L74" s="27"/>
      <c r="M74" s="27"/>
      <c r="N74" s="27"/>
      <c r="O74" s="27"/>
      <c r="P74" s="27"/>
      <c r="Q74" s="27"/>
      <c r="R74" s="99"/>
    </row>
    <row r="75" spans="1:18" ht="5.0999999999999996" customHeight="1" x14ac:dyDescent="0.25">
      <c r="A75" s="132"/>
      <c r="B75" s="140"/>
      <c r="C75" s="140"/>
      <c r="D75" s="140"/>
      <c r="E75" s="140"/>
      <c r="F75" s="27"/>
      <c r="G75" s="27"/>
      <c r="H75" s="27"/>
      <c r="I75" s="27"/>
      <c r="J75" s="27"/>
      <c r="K75" s="27"/>
      <c r="L75" s="27"/>
      <c r="M75" s="27"/>
      <c r="N75" s="27"/>
      <c r="O75" s="27"/>
      <c r="P75" s="27"/>
      <c r="Q75" s="27"/>
      <c r="R75" s="99"/>
    </row>
    <row r="76" spans="1:18" ht="17.25" customHeight="1" x14ac:dyDescent="0.25">
      <c r="A76" s="263" t="s">
        <v>133</v>
      </c>
      <c r="B76" s="254"/>
      <c r="C76" s="254"/>
      <c r="D76" s="254"/>
      <c r="E76" s="254"/>
      <c r="F76" s="255"/>
      <c r="G76" s="100"/>
      <c r="H76" s="27" t="s">
        <v>43</v>
      </c>
      <c r="I76" s="27"/>
      <c r="J76" s="105">
        <f>G76</f>
        <v>0</v>
      </c>
      <c r="K76" s="27"/>
      <c r="L76" s="27"/>
      <c r="M76" s="27"/>
      <c r="N76" s="27"/>
      <c r="O76" s="27"/>
      <c r="P76" s="27"/>
      <c r="Q76" s="27"/>
      <c r="R76" s="99"/>
    </row>
    <row r="77" spans="1:18" x14ac:dyDescent="0.25">
      <c r="A77" s="258" t="s">
        <v>122</v>
      </c>
      <c r="B77" s="259"/>
      <c r="C77" s="259"/>
      <c r="D77" s="259"/>
      <c r="E77" s="259"/>
      <c r="F77" s="259"/>
      <c r="G77" s="27"/>
      <c r="H77" s="27"/>
      <c r="I77" s="27"/>
      <c r="J77" s="101">
        <f>SUM(J71:J76)</f>
        <v>0</v>
      </c>
      <c r="K77" s="27" t="s">
        <v>128</v>
      </c>
      <c r="L77" s="27"/>
      <c r="M77" s="27"/>
      <c r="N77" s="27"/>
      <c r="O77" s="27"/>
      <c r="P77" s="27"/>
      <c r="Q77" s="27"/>
      <c r="R77" s="99"/>
    </row>
    <row r="78" spans="1:18" x14ac:dyDescent="0.25">
      <c r="A78" s="260"/>
      <c r="B78" s="259"/>
      <c r="C78" s="259"/>
      <c r="D78" s="259"/>
      <c r="E78" s="259"/>
      <c r="F78" s="259"/>
      <c r="G78" s="27"/>
      <c r="H78" s="27"/>
      <c r="I78" s="27"/>
      <c r="J78" s="27"/>
      <c r="K78" s="27"/>
      <c r="L78" s="27"/>
      <c r="M78" s="27"/>
      <c r="N78" s="27"/>
      <c r="O78" s="27"/>
      <c r="P78" s="27"/>
      <c r="Q78" s="27"/>
      <c r="R78" s="99"/>
    </row>
    <row r="79" spans="1:18" ht="15" customHeight="1" x14ac:dyDescent="0.25">
      <c r="A79" s="251"/>
      <c r="B79" s="252"/>
      <c r="C79" s="252"/>
      <c r="D79" s="252"/>
      <c r="E79" s="252"/>
      <c r="F79" s="252"/>
      <c r="G79" s="253"/>
      <c r="H79" s="27"/>
      <c r="I79" s="27"/>
      <c r="J79" s="27"/>
      <c r="K79" s="27"/>
      <c r="L79" s="27"/>
      <c r="M79" s="27"/>
      <c r="N79" s="27"/>
      <c r="O79" s="27"/>
      <c r="P79" s="27"/>
      <c r="Q79" s="27"/>
      <c r="R79" s="99"/>
    </row>
    <row r="80" spans="1:18" ht="9.9499999999999993" customHeight="1" x14ac:dyDescent="0.25">
      <c r="A80" s="97"/>
      <c r="B80" s="27"/>
      <c r="C80" s="27"/>
      <c r="D80" s="27"/>
      <c r="E80" s="27"/>
      <c r="F80" s="27"/>
      <c r="G80" s="27"/>
      <c r="H80" s="27"/>
      <c r="I80" s="27"/>
      <c r="J80" s="27"/>
      <c r="K80" s="27"/>
      <c r="L80" s="27"/>
      <c r="M80" s="27"/>
      <c r="N80" s="27"/>
      <c r="O80" s="27"/>
      <c r="P80" s="27"/>
      <c r="Q80" s="27"/>
      <c r="R80" s="99"/>
    </row>
    <row r="81" spans="1:18" ht="15.75" customHeight="1" x14ac:dyDescent="0.25">
      <c r="A81" s="98" t="s">
        <v>107</v>
      </c>
      <c r="B81" s="27"/>
      <c r="C81" s="27"/>
      <c r="D81" s="27"/>
      <c r="E81" s="27"/>
      <c r="F81" s="27"/>
      <c r="G81" s="27"/>
      <c r="H81" s="27"/>
      <c r="I81" s="27"/>
      <c r="J81" s="27"/>
      <c r="K81" s="27"/>
      <c r="L81" s="27"/>
      <c r="M81" s="27"/>
      <c r="N81" s="27"/>
      <c r="O81" s="27"/>
      <c r="P81" s="27"/>
      <c r="Q81" s="27"/>
      <c r="R81" s="99"/>
    </row>
    <row r="82" spans="1:18" ht="15.75" customHeight="1" x14ac:dyDescent="0.25">
      <c r="A82" s="199" t="s">
        <v>112</v>
      </c>
      <c r="B82" s="222"/>
      <c r="C82" s="222"/>
      <c r="D82" s="222"/>
      <c r="E82" s="222"/>
      <c r="F82" s="27"/>
      <c r="G82" s="100"/>
      <c r="H82" s="27" t="s">
        <v>43</v>
      </c>
      <c r="I82" s="27"/>
      <c r="J82" s="105">
        <f>G82</f>
        <v>0</v>
      </c>
      <c r="K82" s="27"/>
      <c r="L82" s="27"/>
      <c r="M82" s="27"/>
      <c r="N82" s="27"/>
      <c r="O82" s="27"/>
      <c r="P82" s="27"/>
      <c r="Q82" s="27"/>
      <c r="R82" s="99"/>
    </row>
    <row r="83" spans="1:18" ht="15.75" customHeight="1" x14ac:dyDescent="0.25">
      <c r="A83" s="223"/>
      <c r="B83" s="222"/>
      <c r="C83" s="222"/>
      <c r="D83" s="222"/>
      <c r="E83" s="222"/>
      <c r="F83" s="27"/>
      <c r="G83" s="27"/>
      <c r="H83" s="27"/>
      <c r="I83" s="27"/>
      <c r="J83" s="107"/>
      <c r="K83" s="27"/>
      <c r="L83" s="27"/>
      <c r="M83" s="27"/>
      <c r="N83" s="27"/>
      <c r="O83" s="27"/>
      <c r="P83" s="27"/>
      <c r="Q83" s="27"/>
      <c r="R83" s="99"/>
    </row>
    <row r="84" spans="1:18" ht="5.0999999999999996" customHeight="1" x14ac:dyDescent="0.25">
      <c r="A84" s="112"/>
      <c r="B84" s="113"/>
      <c r="C84" s="113"/>
      <c r="D84" s="113"/>
      <c r="E84" s="113"/>
      <c r="F84" s="27"/>
      <c r="G84" s="27"/>
      <c r="H84" s="27"/>
      <c r="I84" s="27"/>
      <c r="J84" s="107"/>
      <c r="K84" s="27"/>
      <c r="L84" s="27"/>
      <c r="M84" s="27"/>
      <c r="N84" s="27"/>
      <c r="O84" s="27"/>
      <c r="P84" s="27"/>
      <c r="Q84" s="27"/>
      <c r="R84" s="99"/>
    </row>
    <row r="85" spans="1:18" x14ac:dyDescent="0.25">
      <c r="A85" s="98" t="s">
        <v>109</v>
      </c>
      <c r="B85" s="27"/>
      <c r="C85" s="27"/>
      <c r="D85" s="27"/>
      <c r="E85" s="27"/>
      <c r="F85" s="27"/>
      <c r="G85" s="27"/>
      <c r="H85" s="27"/>
      <c r="I85" s="27"/>
      <c r="J85" s="27"/>
      <c r="K85" s="27"/>
      <c r="L85" s="27"/>
      <c r="M85" s="27"/>
      <c r="N85" s="27"/>
      <c r="O85" s="27"/>
      <c r="P85" s="27"/>
      <c r="Q85" s="27"/>
      <c r="R85" s="99"/>
    </row>
    <row r="86" spans="1:18" x14ac:dyDescent="0.25">
      <c r="A86" s="97" t="s">
        <v>108</v>
      </c>
      <c r="B86" s="27"/>
      <c r="C86" s="27"/>
      <c r="D86" s="27"/>
      <c r="E86" s="27"/>
      <c r="F86" s="27"/>
      <c r="G86" s="100"/>
      <c r="H86" s="27" t="s">
        <v>43</v>
      </c>
      <c r="I86" s="27"/>
      <c r="J86" s="105">
        <f>G86</f>
        <v>0</v>
      </c>
      <c r="K86" s="27"/>
      <c r="L86" s="27"/>
      <c r="M86" s="27"/>
      <c r="N86" s="27"/>
      <c r="O86" s="27"/>
      <c r="P86" s="27"/>
      <c r="Q86" s="27"/>
      <c r="R86" s="99"/>
    </row>
    <row r="87" spans="1:18" x14ac:dyDescent="0.25">
      <c r="A87" s="97"/>
      <c r="B87" s="27"/>
      <c r="C87" s="27"/>
      <c r="D87" s="27"/>
      <c r="E87" s="27"/>
      <c r="F87" s="27"/>
      <c r="G87" s="27"/>
      <c r="H87" s="27"/>
      <c r="I87" s="27"/>
      <c r="J87" s="101">
        <f>SUM(J82:J86)</f>
        <v>0</v>
      </c>
      <c r="K87" s="27" t="s">
        <v>129</v>
      </c>
      <c r="L87" s="27"/>
      <c r="M87" s="27"/>
      <c r="N87" s="27"/>
      <c r="O87" s="27"/>
      <c r="P87" s="27"/>
      <c r="Q87" s="27"/>
      <c r="R87" s="99"/>
    </row>
    <row r="88" spans="1:18" x14ac:dyDescent="0.25">
      <c r="A88" s="97"/>
      <c r="B88" s="27"/>
      <c r="C88" s="27"/>
      <c r="D88" s="27"/>
      <c r="E88" s="27"/>
      <c r="F88" s="27"/>
      <c r="G88" s="27"/>
      <c r="H88" s="27"/>
      <c r="I88" s="27"/>
      <c r="J88" s="27"/>
      <c r="K88" s="27"/>
      <c r="L88" s="27"/>
      <c r="M88" s="27"/>
      <c r="N88" s="27"/>
      <c r="O88" s="27"/>
      <c r="P88" s="27"/>
      <c r="Q88" s="27"/>
      <c r="R88" s="99"/>
    </row>
    <row r="89" spans="1:18" x14ac:dyDescent="0.25">
      <c r="A89" s="98" t="s">
        <v>54</v>
      </c>
      <c r="B89" s="27"/>
      <c r="C89" s="27"/>
      <c r="D89" s="27"/>
      <c r="E89" s="27"/>
      <c r="F89" s="27"/>
      <c r="G89" s="108">
        <f>Genehmigung!K17</f>
        <v>0</v>
      </c>
      <c r="H89" s="27" t="s">
        <v>46</v>
      </c>
      <c r="I89" s="27"/>
      <c r="J89" s="105">
        <f>(J26+J57+J67+J77+J87)*G89/100</f>
        <v>0</v>
      </c>
      <c r="K89" s="27"/>
      <c r="L89" s="27"/>
      <c r="M89" s="27"/>
      <c r="N89" s="27"/>
      <c r="O89" s="27"/>
      <c r="P89" s="27"/>
      <c r="Q89" s="27"/>
      <c r="R89" s="99"/>
    </row>
    <row r="90" spans="1:18" ht="9.9499999999999993" customHeight="1" x14ac:dyDescent="0.25">
      <c r="A90" s="97"/>
      <c r="B90" s="27"/>
      <c r="C90" s="27"/>
      <c r="D90" s="27"/>
      <c r="E90" s="27"/>
      <c r="F90" s="27"/>
      <c r="G90" s="27"/>
      <c r="H90" s="27"/>
      <c r="I90" s="27"/>
      <c r="J90" s="27"/>
      <c r="K90" s="27"/>
      <c r="L90" s="27"/>
      <c r="M90" s="27"/>
      <c r="N90" s="27"/>
      <c r="O90" s="27"/>
      <c r="P90" s="27"/>
      <c r="Q90" s="27"/>
      <c r="R90" s="99"/>
    </row>
    <row r="91" spans="1:18" x14ac:dyDescent="0.25">
      <c r="A91" s="199" t="s">
        <v>134</v>
      </c>
      <c r="B91" s="222"/>
      <c r="C91" s="222"/>
      <c r="D91" s="222"/>
      <c r="E91" s="222"/>
      <c r="F91" s="222"/>
      <c r="G91" s="222"/>
      <c r="H91" s="222"/>
      <c r="I91" s="41" t="s">
        <v>55</v>
      </c>
      <c r="J91" s="109">
        <f>IF(J89=0,SUM(J26+J57+J64+J65+J66+J71+J76+J86+J82),J89)</f>
        <v>0</v>
      </c>
      <c r="K91" s="27"/>
      <c r="L91" s="27"/>
      <c r="M91" s="27"/>
      <c r="N91" s="27"/>
      <c r="O91" s="27"/>
      <c r="P91" s="27"/>
      <c r="Q91" s="27"/>
      <c r="R91" s="99"/>
    </row>
    <row r="92" spans="1:18" x14ac:dyDescent="0.25">
      <c r="A92" s="223"/>
      <c r="B92" s="222"/>
      <c r="C92" s="222"/>
      <c r="D92" s="222"/>
      <c r="E92" s="222"/>
      <c r="F92" s="222"/>
      <c r="G92" s="222"/>
      <c r="H92" s="222"/>
      <c r="I92" s="27"/>
      <c r="J92" s="27"/>
      <c r="K92" s="27"/>
      <c r="L92" s="27"/>
      <c r="M92" s="27"/>
      <c r="N92" s="27"/>
      <c r="O92" s="27"/>
      <c r="P92" s="27"/>
      <c r="Q92" s="27"/>
      <c r="R92" s="99"/>
    </row>
    <row r="93" spans="1:18" ht="15" customHeight="1" x14ac:dyDescent="0.25">
      <c r="A93" s="223"/>
      <c r="B93" s="222"/>
      <c r="C93" s="222"/>
      <c r="D93" s="222"/>
      <c r="E93" s="222"/>
      <c r="F93" s="222"/>
      <c r="G93" s="222"/>
      <c r="H93" s="222"/>
      <c r="I93" s="27"/>
      <c r="J93" s="27"/>
      <c r="K93" s="27"/>
      <c r="L93" s="27"/>
      <c r="M93" s="27"/>
      <c r="N93" s="27"/>
      <c r="O93" s="27"/>
      <c r="P93" s="27"/>
      <c r="Q93" s="27"/>
      <c r="R93" s="99"/>
    </row>
    <row r="94" spans="1:18" ht="15" customHeight="1" x14ac:dyDescent="0.25">
      <c r="A94" s="224"/>
      <c r="B94" s="225"/>
      <c r="C94" s="225"/>
      <c r="D94" s="225"/>
      <c r="E94" s="225"/>
      <c r="F94" s="225"/>
      <c r="G94" s="225"/>
      <c r="H94" s="225"/>
      <c r="I94" s="27"/>
      <c r="J94" s="27"/>
      <c r="K94" s="27"/>
      <c r="L94" s="27"/>
      <c r="M94" s="27"/>
      <c r="N94" s="27"/>
      <c r="O94" s="27"/>
      <c r="P94" s="27"/>
      <c r="Q94" s="27"/>
      <c r="R94" s="99"/>
    </row>
    <row r="95" spans="1:18" ht="5.0999999999999996" customHeight="1" x14ac:dyDescent="0.25">
      <c r="A95" s="141"/>
      <c r="B95" s="142"/>
      <c r="C95" s="142"/>
      <c r="D95" s="142"/>
      <c r="E95" s="142"/>
      <c r="F95" s="142"/>
      <c r="G95" s="142"/>
      <c r="H95" s="142"/>
      <c r="I95" s="142"/>
      <c r="J95" s="142"/>
      <c r="K95" s="142"/>
      <c r="L95" s="142"/>
      <c r="M95" s="142"/>
      <c r="N95" s="142"/>
      <c r="O95" s="142"/>
      <c r="P95" s="142"/>
      <c r="Q95" s="142"/>
      <c r="R95" s="143"/>
    </row>
    <row r="96" spans="1:18" ht="15.75" customHeight="1" x14ac:dyDescent="0.25">
      <c r="A96" s="199" t="s">
        <v>135</v>
      </c>
      <c r="B96" s="200"/>
      <c r="C96" s="200"/>
      <c r="D96" s="200"/>
      <c r="E96" s="200"/>
      <c r="F96" s="200"/>
      <c r="G96" s="200"/>
      <c r="H96" s="200"/>
      <c r="I96" s="87"/>
      <c r="J96" s="110"/>
      <c r="K96" s="110"/>
      <c r="L96" s="110"/>
      <c r="M96" s="87"/>
      <c r="N96" s="87"/>
      <c r="O96" s="87"/>
      <c r="P96" s="103"/>
      <c r="Q96" s="103"/>
      <c r="R96" s="145"/>
    </row>
    <row r="97" spans="1:18" ht="15.75" customHeight="1" x14ac:dyDescent="0.25">
      <c r="A97" s="201"/>
      <c r="B97" s="200"/>
      <c r="C97" s="200"/>
      <c r="D97" s="200"/>
      <c r="E97" s="200"/>
      <c r="F97" s="200"/>
      <c r="G97" s="200"/>
      <c r="H97" s="200"/>
      <c r="I97" s="87"/>
      <c r="J97" s="87"/>
      <c r="K97" s="87"/>
      <c r="L97" s="87"/>
      <c r="M97" s="87"/>
      <c r="N97" s="87"/>
      <c r="O97" s="87"/>
      <c r="P97" s="103"/>
      <c r="Q97" s="103"/>
      <c r="R97" s="145"/>
    </row>
    <row r="98" spans="1:18" ht="15" customHeight="1" x14ac:dyDescent="0.25">
      <c r="A98" s="201"/>
      <c r="B98" s="200"/>
      <c r="C98" s="200"/>
      <c r="D98" s="200"/>
      <c r="E98" s="200"/>
      <c r="F98" s="200"/>
      <c r="G98" s="200"/>
      <c r="H98" s="200"/>
      <c r="I98" s="110"/>
      <c r="J98" s="110"/>
      <c r="K98" s="110"/>
      <c r="L98" s="110"/>
      <c r="M98" s="110"/>
      <c r="N98" s="87"/>
      <c r="O98" s="111"/>
      <c r="P98" s="103"/>
      <c r="Q98" s="103"/>
      <c r="R98" s="146"/>
    </row>
    <row r="99" spans="1:18" ht="5.0999999999999996" customHeight="1" x14ac:dyDescent="0.25">
      <c r="A99" s="132"/>
      <c r="B99" s="140"/>
      <c r="C99" s="140"/>
      <c r="D99" s="140"/>
      <c r="E99" s="140"/>
      <c r="F99" s="140"/>
      <c r="G99" s="140"/>
      <c r="H99" s="140"/>
      <c r="I99" s="110"/>
      <c r="J99" s="110"/>
      <c r="K99" s="110"/>
      <c r="L99" s="110"/>
      <c r="M99" s="110"/>
      <c r="N99" s="87"/>
      <c r="O99" s="111"/>
      <c r="P99" s="103"/>
      <c r="Q99" s="103"/>
      <c r="R99" s="146"/>
    </row>
    <row r="100" spans="1:18" ht="15" customHeight="1" x14ac:dyDescent="0.25">
      <c r="A100" s="207">
        <f ca="1">TODAY()</f>
        <v>45293</v>
      </c>
      <c r="B100" s="4"/>
      <c r="C100" s="216"/>
      <c r="D100" s="217"/>
      <c r="E100" s="217"/>
      <c r="F100" s="217"/>
      <c r="G100" s="218"/>
      <c r="H100" s="4"/>
      <c r="I100" s="211" t="s">
        <v>94</v>
      </c>
      <c r="J100" s="211"/>
      <c r="K100" s="211"/>
      <c r="L100" s="211"/>
      <c r="M100" s="211"/>
      <c r="N100" s="211"/>
      <c r="O100" s="211"/>
      <c r="P100" s="211"/>
      <c r="Q100" s="211"/>
      <c r="R100" s="212"/>
    </row>
    <row r="101" spans="1:18" ht="15.75" thickBot="1" x14ac:dyDescent="0.3">
      <c r="A101" s="215"/>
      <c r="B101" s="4"/>
      <c r="C101" s="219"/>
      <c r="D101" s="220"/>
      <c r="E101" s="220"/>
      <c r="F101" s="220"/>
      <c r="G101" s="221"/>
      <c r="H101" s="31"/>
      <c r="I101" s="213" t="s">
        <v>88</v>
      </c>
      <c r="J101" s="213"/>
      <c r="K101" s="213"/>
      <c r="L101" s="213"/>
      <c r="M101" s="213"/>
      <c r="N101" s="213"/>
      <c r="O101" s="213"/>
      <c r="P101" s="213"/>
      <c r="Q101" s="213"/>
      <c r="R101" s="214"/>
    </row>
    <row r="102" spans="1:18" x14ac:dyDescent="0.25">
      <c r="A102" s="9" t="s">
        <v>44</v>
      </c>
      <c r="B102" s="4"/>
      <c r="C102" s="4" t="s">
        <v>56</v>
      </c>
      <c r="D102" s="4"/>
      <c r="E102" s="4"/>
      <c r="F102" s="4"/>
      <c r="G102" s="4"/>
      <c r="H102" s="4"/>
      <c r="I102" s="211" t="s">
        <v>95</v>
      </c>
      <c r="J102" s="211"/>
      <c r="K102" s="211"/>
      <c r="L102" s="211"/>
      <c r="M102" s="211"/>
      <c r="N102" s="211"/>
      <c r="O102" s="211"/>
      <c r="P102" s="211"/>
      <c r="Q102" s="211"/>
      <c r="R102" s="212"/>
    </row>
    <row r="103" spans="1:18" ht="15.75" customHeight="1" thickBot="1" x14ac:dyDescent="0.3">
      <c r="A103" s="88"/>
      <c r="B103" s="31"/>
      <c r="C103" s="155" t="s">
        <v>82</v>
      </c>
      <c r="D103" s="31"/>
      <c r="E103" s="31"/>
      <c r="F103" s="31"/>
      <c r="G103" s="4"/>
      <c r="H103" s="4"/>
      <c r="I103" s="209" t="s">
        <v>121</v>
      </c>
      <c r="J103" s="209"/>
      <c r="K103" s="209"/>
      <c r="L103" s="209"/>
      <c r="M103" s="209"/>
      <c r="N103" s="209"/>
      <c r="O103" s="209"/>
      <c r="P103" s="209"/>
      <c r="Q103" s="209"/>
      <c r="R103" s="210"/>
    </row>
    <row r="104" spans="1:18" ht="15" customHeight="1" x14ac:dyDescent="0.25">
      <c r="A104" s="9"/>
      <c r="B104" s="4"/>
      <c r="C104" s="4"/>
      <c r="D104" s="4"/>
      <c r="E104" s="4"/>
      <c r="F104" s="4"/>
      <c r="G104" s="4"/>
      <c r="H104" s="4"/>
      <c r="I104" s="209"/>
      <c r="J104" s="209"/>
      <c r="K104" s="209"/>
      <c r="L104" s="209"/>
      <c r="M104" s="209"/>
      <c r="N104" s="209"/>
      <c r="O104" s="209"/>
      <c r="P104" s="209"/>
      <c r="Q104" s="209"/>
      <c r="R104" s="210"/>
    </row>
    <row r="105" spans="1:18" ht="15" customHeight="1" x14ac:dyDescent="0.25">
      <c r="A105" s="207"/>
      <c r="B105" s="4"/>
      <c r="C105" s="176"/>
      <c r="D105" s="202"/>
      <c r="E105" s="202"/>
      <c r="F105" s="202"/>
      <c r="G105" s="203"/>
      <c r="H105" s="4"/>
      <c r="I105" s="176"/>
      <c r="J105" s="202"/>
      <c r="K105" s="202"/>
      <c r="L105" s="203"/>
      <c r="M105" s="4"/>
      <c r="N105" s="4"/>
      <c r="O105" s="4"/>
      <c r="P105" s="4"/>
      <c r="Q105" s="4"/>
      <c r="R105" s="37"/>
    </row>
    <row r="106" spans="1:18" ht="15" customHeight="1" x14ac:dyDescent="0.25">
      <c r="A106" s="208"/>
      <c r="B106" s="4"/>
      <c r="C106" s="204"/>
      <c r="D106" s="205"/>
      <c r="E106" s="205"/>
      <c r="F106" s="205"/>
      <c r="G106" s="206"/>
      <c r="H106" s="4"/>
      <c r="I106" s="204"/>
      <c r="J106" s="205"/>
      <c r="K106" s="205"/>
      <c r="L106" s="206"/>
      <c r="M106" s="4"/>
      <c r="N106" s="4"/>
      <c r="O106" s="4"/>
      <c r="P106" s="4"/>
      <c r="Q106" s="4"/>
      <c r="R106" s="37"/>
    </row>
    <row r="107" spans="1:18" x14ac:dyDescent="0.25">
      <c r="A107" s="9" t="s">
        <v>44</v>
      </c>
      <c r="B107" s="4"/>
      <c r="C107" s="4" t="s">
        <v>85</v>
      </c>
      <c r="D107" s="4"/>
      <c r="E107" s="4"/>
      <c r="F107" s="4"/>
      <c r="G107" s="4"/>
      <c r="H107" s="4"/>
      <c r="I107" s="4" t="s">
        <v>86</v>
      </c>
      <c r="J107" s="4"/>
      <c r="K107" s="4"/>
      <c r="L107" s="4"/>
      <c r="M107" s="4"/>
      <c r="N107" s="4"/>
      <c r="O107" s="4"/>
      <c r="P107" s="4"/>
      <c r="Q107" s="4"/>
      <c r="R107" s="37"/>
    </row>
    <row r="108" spans="1:18" x14ac:dyDescent="0.25">
      <c r="A108" s="9"/>
      <c r="B108" s="4"/>
      <c r="C108" s="156" t="s">
        <v>82</v>
      </c>
      <c r="D108" s="4"/>
      <c r="E108" s="4"/>
      <c r="F108" s="4"/>
      <c r="G108" s="4"/>
      <c r="H108" s="4"/>
      <c r="I108" s="151" t="s">
        <v>84</v>
      </c>
      <c r="J108" s="4"/>
      <c r="K108" s="4"/>
      <c r="L108" s="4"/>
      <c r="M108" s="4"/>
      <c r="N108" s="4"/>
      <c r="O108" s="4"/>
      <c r="P108" s="4"/>
      <c r="Q108" s="4"/>
      <c r="R108" s="37"/>
    </row>
    <row r="109" spans="1:18" ht="9.9499999999999993" customHeight="1" x14ac:dyDescent="0.25">
      <c r="A109" s="38"/>
      <c r="B109" s="6"/>
      <c r="C109" s="6"/>
      <c r="D109" s="6"/>
      <c r="E109" s="6"/>
      <c r="F109" s="6"/>
      <c r="G109" s="6"/>
      <c r="H109" s="6"/>
      <c r="I109" s="6"/>
      <c r="J109" s="6"/>
      <c r="K109" s="6"/>
      <c r="L109" s="6"/>
      <c r="M109" s="6"/>
      <c r="N109" s="6"/>
      <c r="O109" s="6"/>
      <c r="P109" s="6"/>
      <c r="Q109" s="6"/>
      <c r="R109" s="39"/>
    </row>
  </sheetData>
  <sheetProtection password="D3F3" sheet="1" selectLockedCells="1"/>
  <mergeCells count="40">
    <mergeCell ref="A64:C64"/>
    <mergeCell ref="A51:C51"/>
    <mergeCell ref="A59:G59"/>
    <mergeCell ref="A79:G79"/>
    <mergeCell ref="A66:C66"/>
    <mergeCell ref="A56:C56"/>
    <mergeCell ref="A57:C57"/>
    <mergeCell ref="A65:C65"/>
    <mergeCell ref="A77:F78"/>
    <mergeCell ref="A67:C67"/>
    <mergeCell ref="A68:G68"/>
    <mergeCell ref="A71:E74"/>
    <mergeCell ref="A76:F76"/>
    <mergeCell ref="F72:G73"/>
    <mergeCell ref="A91:H94"/>
    <mergeCell ref="A50:C50"/>
    <mergeCell ref="E4:F4"/>
    <mergeCell ref="H36:H38"/>
    <mergeCell ref="G32:H34"/>
    <mergeCell ref="E5:H5"/>
    <mergeCell ref="A8:C8"/>
    <mergeCell ref="E8:H8"/>
    <mergeCell ref="E7:G7"/>
    <mergeCell ref="H10:J10"/>
    <mergeCell ref="E10:G10"/>
    <mergeCell ref="A10:D10"/>
    <mergeCell ref="A27:F27"/>
    <mergeCell ref="J5:L5"/>
    <mergeCell ref="J8:L8"/>
    <mergeCell ref="A82:E83"/>
    <mergeCell ref="A96:H98"/>
    <mergeCell ref="I105:L106"/>
    <mergeCell ref="A105:A106"/>
    <mergeCell ref="I103:R104"/>
    <mergeCell ref="I102:R102"/>
    <mergeCell ref="I101:R101"/>
    <mergeCell ref="I100:R100"/>
    <mergeCell ref="A100:A101"/>
    <mergeCell ref="C100:G101"/>
    <mergeCell ref="C105:G106"/>
  </mergeCells>
  <dataValidations count="5">
    <dataValidation type="decimal" allowBlank="1" showInputMessage="1" showErrorMessage="1" sqref="B12:B25">
      <formula1>0</formula1>
      <formula2>1</formula2>
    </dataValidation>
    <dataValidation type="custom" allowBlank="1" showInputMessage="1" showErrorMessage="1" error="Bei ganztägiger Abwesenheit sind keine Zeiten zu erfassen." sqref="C12:C25">
      <formula1>IF(D12=$P$5,"",C12&lt;=1)</formula1>
    </dataValidation>
    <dataValidation type="date" allowBlank="1" showInputMessage="1" showErrorMessage="1" sqref="A5:B5">
      <formula1>45292</formula1>
      <formula2>45657</formula2>
    </dataValidation>
    <dataValidation type="list" allowBlank="1" showInputMessage="1" showErrorMessage="1" sqref="E12:G25">
      <formula1>$N$38:$N$39</formula1>
    </dataValidation>
    <dataValidation type="whole" allowBlank="1" showInputMessage="1" showErrorMessage="1" sqref="G89">
      <formula1>0</formula1>
      <formula2>100</formula2>
    </dataValidation>
  </dataValidations>
  <pageMargins left="0.39370078740157483" right="0.19685039370078741" top="0.19685039370078741" bottom="0" header="0" footer="0"/>
  <pageSetup paperSize="9" scale="54"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Genehmigung</vt:lpstr>
      <vt:lpstr>Abrechnung</vt:lpstr>
      <vt:lpstr>Abrechnung!Druckbereich</vt:lpstr>
      <vt:lpstr>Genehmigung!Druckbereich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Isabel.Herr@ordinariat-freiburg.de</dc:creator>
  <cp:lastModifiedBy>Herr Isabel</cp:lastModifiedBy>
  <cp:lastPrinted>2023-01-02T16:24:50Z</cp:lastPrinted>
  <dcterms:created xsi:type="dcterms:W3CDTF">2018-10-30T06:53:25Z</dcterms:created>
  <dcterms:modified xsi:type="dcterms:W3CDTF">2024-01-02T09:34:20Z</dcterms:modified>
</cp:coreProperties>
</file>